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ORGLAN\AEM\POOL\TR-260521 - Toolkit - harmonisation TM\"/>
    </mc:Choice>
  </mc:AlternateContent>
  <xr:revisionPtr revIDLastSave="0" documentId="13_ncr:1_{E2A69927-7C54-4404-BCD4-2463D69C16B0}" xr6:coauthVersionLast="47" xr6:coauthVersionMax="47" xr10:uidLastSave="{00000000-0000-0000-0000-000000000000}"/>
  <bookViews>
    <workbookView xWindow="28680" yWindow="-120" windowWidth="29040" windowHeight="15840" firstSheet="1" activeTab="2" xr2:uid="{00000000-000D-0000-FFFF-FFFF00000000}"/>
  </bookViews>
  <sheets>
    <sheet name="Risques" sheetId="1" r:id="rId1"/>
    <sheet name="Importance des risques" sheetId="2" r:id="rId2"/>
    <sheet name="Importance pour le cycle de vie" sheetId="3" r:id="rId3"/>
    <sheet name="Où les risques sont traités" sheetId="4" r:id="rId4"/>
    <sheet name="Notes et référence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C13" i="3"/>
  <c r="D12" i="3"/>
  <c r="C12" i="3"/>
  <c r="D11" i="3"/>
  <c r="C11" i="3"/>
  <c r="D10" i="3"/>
  <c r="C10" i="3"/>
  <c r="D9" i="3"/>
  <c r="C9" i="3"/>
  <c r="D8" i="3"/>
  <c r="C8" i="3"/>
  <c r="D7" i="3"/>
  <c r="C7" i="3"/>
  <c r="D6" i="3"/>
  <c r="C6" i="3"/>
  <c r="D5" i="3"/>
  <c r="C5" i="3"/>
  <c r="D4" i="3"/>
  <c r="C4" i="3"/>
  <c r="D9" i="4"/>
  <c r="C9" i="4"/>
  <c r="D8" i="4"/>
  <c r="C8" i="4"/>
  <c r="D7" i="4"/>
  <c r="C7" i="4"/>
  <c r="D6" i="4"/>
  <c r="C6" i="4"/>
  <c r="D5" i="4"/>
  <c r="C5" i="4"/>
  <c r="D4" i="4"/>
  <c r="C4" i="4"/>
  <c r="D3" i="3"/>
  <c r="C3" i="3"/>
  <c r="D3" i="4"/>
  <c r="C3" i="4"/>
  <c r="B4" i="2" l="1"/>
  <c r="A28" i="2"/>
  <c r="B28" i="2"/>
  <c r="C28" i="2"/>
  <c r="F28" i="2"/>
  <c r="L28" i="2"/>
  <c r="L55" i="2" l="1"/>
  <c r="L5" i="2"/>
  <c r="L6" i="2"/>
  <c r="L7" i="2"/>
  <c r="L8" i="2"/>
  <c r="L9" i="2"/>
  <c r="L10" i="2"/>
  <c r="L11" i="2"/>
  <c r="L12" i="2"/>
  <c r="L13" i="2"/>
  <c r="L14" i="2"/>
  <c r="L15" i="2"/>
  <c r="L16" i="2"/>
  <c r="L17" i="2"/>
  <c r="L19" i="2"/>
  <c r="L20" i="2"/>
  <c r="L21" i="2"/>
  <c r="L22" i="2"/>
  <c r="L23" i="2"/>
  <c r="L24" i="2"/>
  <c r="L25" i="2"/>
  <c r="L26" i="2"/>
  <c r="L59" i="2"/>
  <c r="L58" i="2"/>
  <c r="L57" i="2"/>
  <c r="L56" i="2"/>
  <c r="L54" i="2"/>
  <c r="L53" i="2"/>
  <c r="L52" i="2"/>
  <c r="L51" i="2"/>
  <c r="L50" i="2"/>
  <c r="L49" i="2"/>
  <c r="L48" i="2"/>
  <c r="L47" i="2"/>
  <c r="L46" i="2"/>
  <c r="L45" i="2"/>
  <c r="L44" i="2"/>
  <c r="L43" i="2"/>
  <c r="L42" i="2"/>
  <c r="L41" i="2"/>
  <c r="L40" i="2"/>
  <c r="L39" i="2"/>
  <c r="L38" i="2"/>
  <c r="L37" i="2"/>
  <c r="L36" i="2"/>
  <c r="L35" i="2"/>
  <c r="L34" i="2"/>
  <c r="L33" i="2"/>
  <c r="L32" i="2"/>
  <c r="L31" i="2"/>
  <c r="L30" i="2"/>
  <c r="L29" i="2"/>
  <c r="L27" i="2"/>
  <c r="L18" i="2"/>
  <c r="L4" i="2"/>
  <c r="F4" i="2"/>
  <c r="F30" i="2"/>
  <c r="F55" i="2"/>
  <c r="F18" i="2"/>
  <c r="F27" i="2"/>
  <c r="F43" i="2"/>
  <c r="F32" i="2"/>
  <c r="F45" i="2"/>
  <c r="F31" i="2"/>
  <c r="F37" i="2"/>
  <c r="F39" i="2"/>
  <c r="F41" i="2"/>
  <c r="F46" i="2"/>
  <c r="F5" i="2"/>
  <c r="F6" i="2"/>
  <c r="F7" i="2"/>
  <c r="F8" i="2"/>
  <c r="F9" i="2"/>
  <c r="F10" i="2"/>
  <c r="F11" i="2"/>
  <c r="F12" i="2"/>
  <c r="F13" i="2"/>
  <c r="F14" i="2"/>
  <c r="F15" i="2"/>
  <c r="F16" i="2"/>
  <c r="F17" i="2"/>
  <c r="F19" i="2"/>
  <c r="F20" i="2"/>
  <c r="F21" i="2"/>
  <c r="F22" i="2"/>
  <c r="F23" i="2"/>
  <c r="F24" i="2"/>
  <c r="F25" i="2"/>
  <c r="F26" i="2"/>
  <c r="F29" i="2"/>
  <c r="F33" i="2"/>
  <c r="F34" i="2"/>
  <c r="F35" i="2"/>
  <c r="F36" i="2"/>
  <c r="F38" i="2"/>
  <c r="F40" i="2"/>
  <c r="F42" i="2"/>
  <c r="F44" i="2"/>
  <c r="F47" i="2"/>
  <c r="F48" i="2"/>
  <c r="F49" i="2"/>
  <c r="F50" i="2"/>
  <c r="F51" i="2"/>
  <c r="F52" i="2"/>
  <c r="F53" i="2"/>
  <c r="F54" i="2"/>
  <c r="F56" i="2"/>
  <c r="F57" i="2"/>
  <c r="F58" i="2"/>
  <c r="F59"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7" i="2"/>
  <c r="C26" i="2"/>
  <c r="C25" i="2"/>
  <c r="C24" i="2"/>
  <c r="C23" i="2"/>
  <c r="C22" i="2"/>
  <c r="C21" i="2"/>
  <c r="C20" i="2"/>
  <c r="C19" i="2"/>
  <c r="C18" i="2"/>
  <c r="C17" i="2"/>
  <c r="C16" i="2"/>
  <c r="C15" i="2"/>
  <c r="C14" i="2"/>
  <c r="C13" i="2"/>
  <c r="C12" i="2"/>
  <c r="C11" i="2"/>
  <c r="C10" i="2"/>
  <c r="C9" i="2"/>
  <c r="C8" i="2"/>
  <c r="C7" i="2"/>
  <c r="C6" i="2"/>
  <c r="C5" i="2"/>
  <c r="C4"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7" i="2"/>
  <c r="B26" i="2"/>
  <c r="B25" i="2"/>
  <c r="B24" i="2"/>
  <c r="B23" i="2"/>
  <c r="B22" i="2"/>
  <c r="B21" i="2"/>
  <c r="B20" i="2"/>
  <c r="B19" i="2"/>
  <c r="B18" i="2"/>
  <c r="B17" i="2"/>
  <c r="B16" i="2"/>
  <c r="B15" i="2"/>
  <c r="B14" i="2"/>
  <c r="B13" i="2"/>
  <c r="B12" i="2"/>
  <c r="B11" i="2"/>
  <c r="A11" i="2"/>
  <c r="B10" i="2"/>
  <c r="B9" i="2"/>
  <c r="B8" i="2"/>
  <c r="B7" i="2"/>
  <c r="B6" i="2"/>
  <c r="B5"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7" i="2"/>
  <c r="A26" i="2"/>
  <c r="A25" i="2"/>
  <c r="A24" i="2"/>
  <c r="A23" i="2"/>
  <c r="A22" i="2"/>
  <c r="A21" i="2"/>
  <c r="A20" i="2"/>
  <c r="A19" i="2"/>
  <c r="A18" i="2"/>
  <c r="A17" i="2"/>
  <c r="A16" i="2"/>
  <c r="A15" i="2"/>
  <c r="A14" i="2"/>
  <c r="A13" i="2"/>
  <c r="A12" i="2"/>
  <c r="A10" i="2"/>
  <c r="A9" i="2"/>
  <c r="A8" i="2"/>
  <c r="A7" i="2"/>
  <c r="A6" i="2"/>
  <c r="A5" i="2"/>
  <c r="A4" i="2"/>
</calcChain>
</file>

<file path=xl/sharedStrings.xml><?xml version="1.0" encoding="utf-8"?>
<sst xmlns="http://schemas.openxmlformats.org/spreadsheetml/2006/main" count="187" uniqueCount="112">
  <si>
    <t>Risques associés au produit ou service</t>
  </si>
  <si>
    <t>Facteurs contribuant au risque/Domaines dans lesquels des risques sont susceptibles de survenir</t>
  </si>
  <si>
    <t>Domaines dans lesquels des risques sont susceptibles de survenir</t>
  </si>
  <si>
    <t>Mise au point d’un nouveau produit ou service</t>
  </si>
  <si>
    <t>Achat</t>
  </si>
  <si>
    <t>Livraison</t>
  </si>
  <si>
    <t>Utilisation</t>
  </si>
  <si>
    <t>Consommables</t>
  </si>
  <si>
    <t>Maintenance</t>
  </si>
  <si>
    <t>Élimination ou recyclage</t>
  </si>
  <si>
    <t>Communication</t>
  </si>
  <si>
    <t>La production de biocarburants sur site peut ne pas avoir une priorité élevée, même avec des incitations gouvernementales, ce qui rend difficiles l’identification et l’accès à des testeurs bêta.</t>
  </si>
  <si>
    <t>Un accès restreint ou inexistant à l’Internet peut limiter la disponibilité du matériel en ligne et gêner la communication avec les clients et les utilisateurs finaux.</t>
  </si>
  <si>
    <t>L’introduction de nouveaux organismes peut être difficile si elle requiert de nouvelles compétences.</t>
  </si>
  <si>
    <t>Les utilisateurs peuvent être analphabètes ou avoir un faible niveau d’instruction.</t>
  </si>
  <si>
    <t>Savoir-faire</t>
  </si>
  <si>
    <t>1. Pas de savoir-faire existant en production de biocarburants; bien que des utilisateurs puissent mettre à profit leurs connaissances d’autres équipements. 2. Les plages de tolérance de fonctionnement sont plus strictes que ce à quoi les utilisateurs finaux sont habitués, en raison des exigences liées aux organismes.</t>
  </si>
  <si>
    <t>Il existe probablement un manque important de savoir-faire en ce qui concerne la sécurité de manipulation des organismes.</t>
  </si>
  <si>
    <t>Fournitures et matériel</t>
  </si>
  <si>
    <t xml:space="preserve">La biomasse est peut-être insuffisante pour que le processus en vaille la peine.
</t>
  </si>
  <si>
    <t>De nouveaux organismes doivent être expédiés à intervalles réguliers.</t>
  </si>
  <si>
    <t>Les filtres et le matériel d’expédition des organismes doivent répondre à tous les critères standard en matière de collecte des déchets. De plus, si les réservoirs, conduites, valves, etc., deviennent obsolètes, ils doivent également être conformes à ces critères.</t>
  </si>
  <si>
    <t>Équipements et installations</t>
  </si>
  <si>
    <t>L’accès à des ordinateurs, des imprimantes, des lecteurs de CD, au Wi-Fi, à l’Internet ou à un service cellulaire fiable peut faire défaut.</t>
  </si>
  <si>
    <t>1. L’accès à des ordinateurs, au Wi-Fi, à l’Internet ou à un service cellulaire fiable peut faire défaut pour vider et rincer à distance les filtres, réservoirs, conduites et vannes. 2. Nécessité de déterminer comment entretenir à distance les déchiqueteuses ou d’autres équipements nécessitant une lubrification ou un huilage, y compris un démontage pour nettoyage.</t>
  </si>
  <si>
    <t>Technologie et propriété intellectuelle</t>
  </si>
  <si>
    <t>Aucun accord de licence n’a encore été signé pour l’utilisation des organismes et de la technologie connexe.</t>
  </si>
  <si>
    <t>Les organismes ne doivent pas provoquer de dommages lors de leur libération dans l’environnement.</t>
  </si>
  <si>
    <t>Fonds de roulement</t>
  </si>
  <si>
    <t>Le crédit-bail ne doit pas avoir d’impact ou avoir un impact positif sur les coûts de fonctionnement normaux et les flux de trésorerie.</t>
  </si>
  <si>
    <t xml:space="preserve">Le coût des organismes ne devrait pas causer un choc.
</t>
  </si>
  <si>
    <t>Autres facteurs</t>
  </si>
  <si>
    <t>1. Les services de livraison et les options postales peuvent être inexistants ou nécessiter de longues périodes de transit pour les endroits éloignés. 2. Les routes peuvent être en très mauvais état.</t>
  </si>
  <si>
    <t>Les services de livraison et les options postales peuvent ne pas être disponibles ou impliquer de longues périodes de transit pour les endroits éloignés.</t>
  </si>
  <si>
    <t>Importance des risques pour la mise au point d’un nouveau produit ou service et son cycle de vie</t>
  </si>
  <si>
    <t>Importance du risque (colonne D * colonne E)</t>
  </si>
  <si>
    <t>Phase du cycle de vie impactée</t>
  </si>
  <si>
    <t>Probabilité de survenance après la mesure</t>
  </si>
  <si>
    <t>Importance révisée du risque (colonne J * colonne K)</t>
  </si>
  <si>
    <t>PPL</t>
  </si>
  <si>
    <t>L</t>
  </si>
  <si>
    <t>Mettre à profit les associations soutenant les biocarburants pour une assistance. En outre, contacter les bases militaires pour des démonstrations, étant donné que la politique gouvernementale encourage l’utilisation de biocarburants.</t>
  </si>
  <si>
    <t>RPD</t>
  </si>
  <si>
    <t>R-D</t>
  </si>
  <si>
    <t>Accélérer les efforts d’acquisition de licences et trouver la deuxième meilleure option pour l’exploration et la concession de licences. Commencer par contacter des universités nationales, des instituts de recherche et des entreprises de la région, susceptibles d’avoir des organismes pertinents et étendre ensuite votre recherche à d’autres entités plus éloignées.</t>
  </si>
  <si>
    <t>ICS</t>
  </si>
  <si>
    <t>PSD</t>
  </si>
  <si>
    <t>Dans la mesure du possible, tout ce qui est incorporé devrait être vendu dans le commerce et avoir un coût modéré.</t>
  </si>
  <si>
    <t>1. Pas vraiment un problème, si nous élaborons un plan. 2. Doit être livrable par un petit camion ou sur une remorque dans un emballage très solide.</t>
  </si>
  <si>
    <t>FPD</t>
  </si>
  <si>
    <t xml:space="preserve">Proposer un CD, une cassette vidéo et des options imprimées sans coût supplémentaire. En outre, faire en sorte que le maximum de choses puissent être réalisées grâce à un téléphone cellulaire ou une communication par satellite, si le client le souhaite. Proposer à l’achat ou à la location un paquet avec différents équipements de télécommunication.
</t>
  </si>
  <si>
    <t>ESB</t>
  </si>
  <si>
    <t>D</t>
  </si>
  <si>
    <t>Intégrer un logiciel intelligent et prévoir une interface utilisateur intuitive.</t>
  </si>
  <si>
    <t>L’interface utilisateur ne doit pas être plus difficile à apprendre que les tâches nécessaires pour utiliser et entretenir un tracteur ou un camion.</t>
  </si>
  <si>
    <t>Permettre le stockage de la biomasse jusqu’à accumulation d’une quantité suffisante. De plus, permettre l’ajout de la biomasse dès qu’un cycle de production est lancé. L’unité devrait s’éteindre automatiquement lorsque la production de carburant cesse et ne redémarrer que lorsqu’elle est activée manuellement ou lorsqu’elle capte qu’une quantité suffisante de biomasse a été ajoutée.</t>
  </si>
  <si>
    <t>Les opérations à distance doivent être capables de couper une ligne terrestre, un téléphone cellulaire ou par satellite, et éventuellement une radio amateur, si celles-ci sont largement utilisées. Paquet d’équipements de télécommunication et de TI en option.</t>
  </si>
  <si>
    <t xml:space="preserve">Concevoir l’emballage pour qu’il réponde à la fois aux exigences de l’unité et aux options de livraison disponibles.
</t>
  </si>
  <si>
    <t>Les organismes doivent être inoffensifs ou leur élimination de l’unité doit les tuer simultanément sans requérir un travail particulier de l’utilisateur. Des prototypes doivent recevoir un agrément réglementaire et être déclarés sûrs par un tiers.</t>
  </si>
  <si>
    <t xml:space="preserve">Une fois que nous déterminons la durée maximum possible, nous avons besoin d’une unité alimentée par batterie, à bas coût, qui peut supporter cette durée. Si nécessaire, l’unité peut être réexpédiée et réutilisée pour réduire les coûts.
</t>
  </si>
  <si>
    <t>T</t>
  </si>
  <si>
    <t>Élaborer du matériel de formation sous forme de vidéos et d’illustrations.</t>
  </si>
  <si>
    <t>La manipulation ne devrait pas être plus compliquée qu’enfiler une paire de gants pour se protéger de la chaleur ou de produits chimiques, que nous fournissons gratuitement.</t>
  </si>
  <si>
    <t>Dans la mesure du possible, tout devrait être biodégradable. Si quelque chose n’est pas biodégradable, cet élément doit pouvoir être éliminé avec les ordures, être recyclé ou être récupéré par un ferrailleur. Dans le pire des cas, nous devrions l’enlever et l’éliminer nous-mêmes, ce qui nécessitera une unité de stockage sûre.</t>
  </si>
  <si>
    <t>© 2017 KnowWare</t>
  </si>
  <si>
    <t>Abréviation</t>
  </si>
  <si>
    <t>Nécessité et opportunité déterminées</t>
  </si>
  <si>
    <t>NOI</t>
  </si>
  <si>
    <t>Idée</t>
  </si>
  <si>
    <t>CDG</t>
  </si>
  <si>
    <t>Sélection</t>
  </si>
  <si>
    <t>S</t>
  </si>
  <si>
    <t>Conception du produit ou service</t>
  </si>
  <si>
    <t>Conception</t>
  </si>
  <si>
    <t>Mise au point</t>
  </si>
  <si>
    <t>Conception finale en vue de la production</t>
  </si>
  <si>
    <t>FDP</t>
  </si>
  <si>
    <t>Essai</t>
  </si>
  <si>
    <t>Production et préparation en vue du lancement</t>
  </si>
  <si>
    <t>Lancement</t>
  </si>
  <si>
    <t>Clients initiaux satisfaits</t>
  </si>
  <si>
    <t>Post-lancement</t>
  </si>
  <si>
    <t>PL</t>
  </si>
  <si>
    <t>Expansion des ventes jusqu’au seuil de rentabilité</t>
  </si>
  <si>
    <t>Période de bénéfices nets</t>
  </si>
  <si>
    <t>NPP</t>
  </si>
  <si>
    <t>Obsolescence et contraction des bénéfices</t>
  </si>
  <si>
    <t>OPS</t>
  </si>
  <si>
    <t>Fin du produit ou service</t>
  </si>
  <si>
    <t xml:space="preserve">PST </t>
  </si>
  <si>
    <t>Importance des risques par phase du cycle de vie avant et après avoir été traités</t>
  </si>
  <si>
    <t>Phase du cycle de vie du produit ou service</t>
  </si>
  <si>
    <t xml:space="preserve"> Importance avant</t>
  </si>
  <si>
    <t xml:space="preserve"> Importance après </t>
  </si>
  <si>
    <t>Où les risques relatifs à la mise au point d’un nouveau produit ou service sont traités</t>
  </si>
  <si>
    <t>Stade ou étape de la mise au point d’un nouveau produit ou service</t>
  </si>
  <si>
    <t>Main-d’œuvre</t>
  </si>
  <si>
    <t>Une main-d’œuvre non qualifiée peut ne pas comprendre comment l’utiliser.</t>
  </si>
  <si>
    <t>Utiliser une unité de mesure simple et intuitive pour attirer et livrer les organismes, ou faire préemballer le bon volume.</t>
  </si>
  <si>
    <t>Risque résultant de l’expérience de l’utilisateur</t>
  </si>
  <si>
    <t>Interaction avec l’utilisateur</t>
  </si>
  <si>
    <t>Nature du problème</t>
  </si>
  <si>
    <t>Probabilité de survenance : 1 (faible) à 3 (élevée)</t>
  </si>
  <si>
    <t>Impact sur le succès du produit ou service : 1 (faible) à 3 (élevé)</t>
  </si>
  <si>
    <t>Étape de la mise au point d’un nouveau produit ou service où le risque est traité</t>
  </si>
  <si>
    <t>Impact après la mesure</t>
  </si>
  <si>
    <t>Certaines tâches doivent être effectuées manuellement, mais elles ne devraient pas nécessiter des compétences dépassant celles que les utilisateurs possèdent probablement déjà. De plus, envisager de proposer un paquet d’équipements de télécommunication et de TI.</t>
  </si>
  <si>
    <t>Phases du cycle de vie du produit 
ou service</t>
  </si>
  <si>
    <t>Étapes du processus de mise au point d’un nouveau produit ou service décrites dans le guide</t>
  </si>
  <si>
    <t>Mise au point du concept de produit ou service</t>
  </si>
  <si>
    <t xml:space="preserve">Mesure de prévention ou d’atténuation </t>
  </si>
  <si>
    <t>Recherche et mise au point de prototypes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</si>
</sst>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0"/>
      <color theme="0"/>
      <name val="Arial"/>
      <family val="2"/>
    </font>
    <font>
      <b/>
      <sz val="10"/>
      <name val="Arial"/>
      <family val="2"/>
    </font>
    <font>
      <b/>
      <sz val="11"/>
      <color theme="1"/>
      <name val="Arial"/>
      <family val="2"/>
    </font>
    <font>
      <sz val="10"/>
      <color theme="0"/>
      <name val="Arial"/>
      <family val="2"/>
    </font>
    <font>
      <b/>
      <sz val="14"/>
      <color theme="0"/>
      <name val="Arial"/>
      <family val="2"/>
    </font>
    <font>
      <sz val="14"/>
      <name val="Arial"/>
      <family val="2"/>
    </font>
    <font>
      <sz val="14"/>
      <color theme="1"/>
      <name val="Arial"/>
      <family val="2"/>
    </font>
    <font>
      <sz val="11"/>
      <color theme="1"/>
      <name val="Arial"/>
      <family val="2"/>
    </font>
    <font>
      <sz val="11"/>
      <name val="Arial"/>
      <family val="2"/>
    </font>
    <font>
      <b/>
      <sz val="14"/>
      <color theme="1"/>
      <name val="Arial"/>
      <family val="2"/>
    </font>
    <font>
      <b/>
      <sz val="22"/>
      <color rgb="FF0070C0"/>
      <name val="Arial"/>
      <family val="2"/>
    </font>
    <font>
      <b/>
      <sz val="14"/>
      <color rgb="FF0070C0"/>
      <name val="Arial"/>
      <family val="2"/>
    </font>
    <font>
      <b/>
      <sz val="11"/>
      <color theme="0"/>
      <name val="Arial"/>
      <family val="2"/>
    </font>
    <font>
      <b/>
      <sz val="16"/>
      <color rgb="FF0070C0"/>
      <name val="Arial"/>
      <family val="2"/>
    </font>
    <font>
      <sz val="16"/>
      <color rgb="FF0070C0"/>
      <name val="Arial"/>
      <family val="2"/>
    </font>
  </fonts>
  <fills count="7">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9" tint="0.79998168889431442"/>
        <bgColor indexed="64"/>
      </patternFill>
    </fill>
    <fill>
      <patternFill patternType="solid">
        <fgColor rgb="FF397DC1"/>
        <bgColor indexed="64"/>
      </patternFill>
    </fill>
    <fill>
      <patternFill patternType="solid">
        <fgColor rgb="FFBFE4FF"/>
        <bgColor indexed="64"/>
      </patternFill>
    </fill>
  </fills>
  <borders count="22">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
    <xf numFmtId="0" fontId="0" fillId="0" borderId="0"/>
  </cellStyleXfs>
  <cellXfs count="71">
    <xf numFmtId="0" fontId="0" fillId="0" borderId="0" xfId="0"/>
    <xf numFmtId="0" fontId="2" fillId="0" borderId="0" xfId="0" applyFont="1" applyAlignment="1">
      <alignment wrapText="1"/>
    </xf>
    <xf numFmtId="0" fontId="4"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0" borderId="0" xfId="0" applyFont="1" applyAlignment="1">
      <alignment horizontal="center" vertical="center" wrapText="1"/>
    </xf>
    <xf numFmtId="0" fontId="10" fillId="0" borderId="0" xfId="0" applyFont="1"/>
    <xf numFmtId="0" fontId="5" fillId="0" borderId="0" xfId="0" applyFont="1"/>
    <xf numFmtId="0" fontId="0" fillId="0" borderId="3" xfId="0" applyBorder="1" applyAlignment="1">
      <alignment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11"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wrapText="1"/>
    </xf>
    <xf numFmtId="0" fontId="10" fillId="0" borderId="9" xfId="0" applyFont="1" applyBorder="1" applyAlignment="1">
      <alignment wrapText="1"/>
    </xf>
    <xf numFmtId="0" fontId="6" fillId="0" borderId="9" xfId="0" applyFont="1" applyBorder="1" applyAlignment="1">
      <alignment wrapText="1"/>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0" fontId="3"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4" fillId="2"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2" fillId="0" borderId="3" xfId="0" applyFont="1" applyBorder="1" applyAlignment="1">
      <alignment horizontal="left" vertical="top" wrapText="1"/>
    </xf>
    <xf numFmtId="0" fontId="11" fillId="6" borderId="11"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4" fillId="2" borderId="17"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8"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4" fillId="0" borderId="4" xfId="0" applyFont="1" applyBorder="1" applyAlignment="1">
      <alignment horizontal="left" vertical="center"/>
    </xf>
    <xf numFmtId="0" fontId="7" fillId="5" borderId="19" xfId="0" applyFont="1" applyFill="1" applyBorder="1" applyAlignment="1">
      <alignment horizontal="center" vertical="center"/>
    </xf>
    <xf numFmtId="0" fontId="7" fillId="5" borderId="5"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1" xfId="0" applyFont="1" applyFill="1" applyBorder="1" applyAlignment="1">
      <alignment horizontal="left" vertical="center"/>
    </xf>
    <xf numFmtId="0" fontId="7" fillId="5" borderId="12" xfId="0" applyFont="1" applyFill="1" applyBorder="1" applyAlignment="1">
      <alignment horizontal="left" vertical="center"/>
    </xf>
    <xf numFmtId="1" fontId="11" fillId="6" borderId="3" xfId="0" applyNumberFormat="1" applyFont="1" applyFill="1" applyBorder="1" applyAlignment="1">
      <alignment wrapText="1"/>
    </xf>
    <xf numFmtId="0" fontId="8" fillId="2" borderId="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21" xfId="0" applyFont="1" applyFill="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1" fontId="11" fillId="6" borderId="3" xfId="0" applyNumberFormat="1" applyFont="1" applyFill="1" applyBorder="1" applyAlignment="1">
      <alignment horizontal="right" wrapText="1"/>
    </xf>
    <xf numFmtId="0" fontId="16" fillId="2" borderId="3" xfId="0" applyFont="1" applyFill="1" applyBorder="1" applyAlignment="1">
      <alignment horizontal="center" vertical="center" wrapText="1"/>
    </xf>
    <xf numFmtId="0" fontId="14" fillId="0" borderId="4" xfId="0" applyFont="1" applyBorder="1" applyAlignment="1">
      <alignment horizontal="left" vertical="center" wrapText="1"/>
    </xf>
    <xf numFmtId="0" fontId="14" fillId="2" borderId="4" xfId="0" applyFont="1" applyFill="1" applyBorder="1" applyAlignment="1">
      <alignment horizontal="center" vertical="center" wrapText="1"/>
    </xf>
    <xf numFmtId="0" fontId="13"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49" fontId="7" fillId="3" borderId="3"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F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fr-FR" sz="900" b="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rPr>
              <a:t>Importance prévue des risques</a:t>
            </a:r>
          </a:p>
          <a:p>
            <a:pPr>
              <a:defRPr sz="90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fr-FR" sz="900" b="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rPr>
              <a:t>avant et après avoir été traités</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title>
    <c:autoTitleDeleted val="0"/>
    <c:plotArea>
      <c:layout/>
      <c:barChart>
        <c:barDir val="col"/>
        <c:grouping val="clustered"/>
        <c:varyColors val="0"/>
        <c:ser>
          <c:idx val="0"/>
          <c:order val="0"/>
          <c:tx>
            <c:strRef>
              <c:f>'Importance pour le cycle de vie'!$C$2</c:f>
              <c:strCache>
                <c:ptCount val="1"/>
                <c:pt idx="0">
                  <c:v> Importance avant</c:v>
                </c:pt>
              </c:strCache>
            </c:strRef>
          </c:tx>
          <c:spPr>
            <a:solidFill>
              <a:schemeClr val="accent1"/>
            </a:solidFill>
            <a:ln>
              <a:noFill/>
            </a:ln>
            <a:effectLst/>
          </c:spPr>
          <c:invertIfNegative val="0"/>
          <c:cat>
            <c:strRef>
              <c:f>'Importance pour le cycle de vie'!$A$3:$A$13</c:f>
              <c:strCache>
                <c:ptCount val="11"/>
                <c:pt idx="0">
                  <c:v>Nécessité et opportunité déterminées</c:v>
                </c:pt>
                <c:pt idx="1">
                  <c:v>Mise au point du concept de produit ou service</c:v>
                </c:pt>
                <c:pt idx="2">
                  <c:v>Conception du produit ou service</c:v>
                </c:pt>
                <c:pt idx="3">
                  <c:v>Recherche et mise au point de prototypes</c:v>
                </c:pt>
                <c:pt idx="4">
                  <c:v>Conception finale en vue de la production</c:v>
                </c:pt>
                <c:pt idx="5">
                  <c:v>Production et préparation en vue du lancement</c:v>
                </c:pt>
                <c:pt idx="6">
                  <c:v>Clients initiaux satisfaits</c:v>
                </c:pt>
                <c:pt idx="7">
                  <c:v>Expansion des ventes jusqu’au seuil de rentabilité</c:v>
                </c:pt>
                <c:pt idx="8">
                  <c:v>Période de bénéfices nets</c:v>
                </c:pt>
                <c:pt idx="9">
                  <c:v>Obsolescence et contraction des bénéfices</c:v>
                </c:pt>
                <c:pt idx="10">
                  <c:v>Fin du produit ou service</c:v>
                </c:pt>
              </c:strCache>
            </c:strRef>
          </c:cat>
          <c:val>
            <c:numRef>
              <c:f>'Importance pour le cycle de vie'!$C$3:$C$13</c:f>
              <c:numCache>
                <c:formatCode>0</c:formatCode>
                <c:ptCount val="11"/>
                <c:pt idx="0">
                  <c:v>0</c:v>
                </c:pt>
                <c:pt idx="1">
                  <c:v>0</c:v>
                </c:pt>
                <c:pt idx="2">
                  <c:v>37</c:v>
                </c:pt>
                <c:pt idx="3">
                  <c:v>12</c:v>
                </c:pt>
                <c:pt idx="4">
                  <c:v>0</c:v>
                </c:pt>
                <c:pt idx="5">
                  <c:v>19</c:v>
                </c:pt>
                <c:pt idx="6">
                  <c:v>24</c:v>
                </c:pt>
                <c:pt idx="7">
                  <c:v>24</c:v>
                </c:pt>
                <c:pt idx="8">
                  <c:v>0</c:v>
                </c:pt>
                <c:pt idx="9">
                  <c:v>0</c:v>
                </c:pt>
                <c:pt idx="10">
                  <c:v>0</c:v>
                </c:pt>
              </c:numCache>
            </c:numRef>
          </c:val>
          <c:extLst>
            <c:ext xmlns:c16="http://schemas.microsoft.com/office/drawing/2014/chart" uri="{C3380CC4-5D6E-409C-BE32-E72D297353CC}">
              <c16:uniqueId val="{00000000-1DF0-427A-AB28-8BEE59C25593}"/>
            </c:ext>
          </c:extLst>
        </c:ser>
        <c:ser>
          <c:idx val="1"/>
          <c:order val="1"/>
          <c:tx>
            <c:strRef>
              <c:f>'Importance pour le cycle de vie'!$D$2</c:f>
              <c:strCache>
                <c:ptCount val="1"/>
                <c:pt idx="0">
                  <c:v> Importance après </c:v>
                </c:pt>
              </c:strCache>
            </c:strRef>
          </c:tx>
          <c:spPr>
            <a:solidFill>
              <a:schemeClr val="accent2"/>
            </a:solidFill>
            <a:ln>
              <a:noFill/>
            </a:ln>
            <a:effectLst/>
          </c:spPr>
          <c:invertIfNegative val="0"/>
          <c:cat>
            <c:strRef>
              <c:f>'Importance pour le cycle de vie'!$A$3:$A$13</c:f>
              <c:strCache>
                <c:ptCount val="11"/>
                <c:pt idx="0">
                  <c:v>Nécessité et opportunité déterminées</c:v>
                </c:pt>
                <c:pt idx="1">
                  <c:v>Mise au point du concept de produit ou service</c:v>
                </c:pt>
                <c:pt idx="2">
                  <c:v>Conception du produit ou service</c:v>
                </c:pt>
                <c:pt idx="3">
                  <c:v>Recherche et mise au point de prototypes</c:v>
                </c:pt>
                <c:pt idx="4">
                  <c:v>Conception finale en vue de la production</c:v>
                </c:pt>
                <c:pt idx="5">
                  <c:v>Production et préparation en vue du lancement</c:v>
                </c:pt>
                <c:pt idx="6">
                  <c:v>Clients initiaux satisfaits</c:v>
                </c:pt>
                <c:pt idx="7">
                  <c:v>Expansion des ventes jusqu’au seuil de rentabilité</c:v>
                </c:pt>
                <c:pt idx="8">
                  <c:v>Période de bénéfices nets</c:v>
                </c:pt>
                <c:pt idx="9">
                  <c:v>Obsolescence et contraction des bénéfices</c:v>
                </c:pt>
                <c:pt idx="10">
                  <c:v>Fin du produit ou service</c:v>
                </c:pt>
              </c:strCache>
            </c:strRef>
          </c:cat>
          <c:val>
            <c:numRef>
              <c:f>'Importance pour le cycle de vie'!$D$3:$D$13</c:f>
              <c:numCache>
                <c:formatCode>0</c:formatCode>
                <c:ptCount val="11"/>
                <c:pt idx="0">
                  <c:v>0</c:v>
                </c:pt>
                <c:pt idx="1">
                  <c:v>0</c:v>
                </c:pt>
                <c:pt idx="2">
                  <c:v>5</c:v>
                </c:pt>
                <c:pt idx="3">
                  <c:v>7</c:v>
                </c:pt>
                <c:pt idx="4">
                  <c:v>0</c:v>
                </c:pt>
                <c:pt idx="5">
                  <c:v>4</c:v>
                </c:pt>
                <c:pt idx="6">
                  <c:v>9</c:v>
                </c:pt>
                <c:pt idx="7">
                  <c:v>6</c:v>
                </c:pt>
                <c:pt idx="8">
                  <c:v>0</c:v>
                </c:pt>
                <c:pt idx="9">
                  <c:v>0</c:v>
                </c:pt>
                <c:pt idx="10">
                  <c:v>0</c:v>
                </c:pt>
              </c:numCache>
            </c:numRef>
          </c:val>
          <c:extLst>
            <c:ext xmlns:c16="http://schemas.microsoft.com/office/drawing/2014/chart" uri="{C3380CC4-5D6E-409C-BE32-E72D297353CC}">
              <c16:uniqueId val="{00000001-1DF0-427A-AB28-8BEE59C25593}"/>
            </c:ext>
          </c:extLst>
        </c:ser>
        <c:dLbls>
          <c:showLegendKey val="0"/>
          <c:showVal val="0"/>
          <c:showCatName val="0"/>
          <c:showSerName val="0"/>
          <c:showPercent val="0"/>
          <c:showBubbleSize val="0"/>
        </c:dLbls>
        <c:gapWidth val="219"/>
        <c:overlap val="-27"/>
        <c:axId val="533892584"/>
        <c:axId val="533899800"/>
      </c:barChart>
      <c:catAx>
        <c:axId val="533892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crossAx val="533899800"/>
        <c:crosses val="autoZero"/>
        <c:auto val="1"/>
        <c:lblAlgn val="ctr"/>
        <c:lblOffset val="100"/>
        <c:noMultiLvlLbl val="0"/>
      </c:catAx>
      <c:valAx>
        <c:axId val="533899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crossAx val="533892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fr-FR" sz="1200" b="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rPr>
              <a:t>Où les risques sont traités dans le processus de mise au point d’un nouveau produit ou service</a:t>
            </a:r>
          </a:p>
        </c:rich>
      </c:tx>
      <c:layout>
        <c:manualLayout>
          <c:xMode val="edge"/>
          <c:yMode val="edge"/>
          <c:x val="0.16560527313689186"/>
          <c:y val="2.702441030562148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title>
    <c:autoTitleDeleted val="0"/>
    <c:plotArea>
      <c:layout/>
      <c:barChart>
        <c:barDir val="bar"/>
        <c:grouping val="clustered"/>
        <c:varyColors val="0"/>
        <c:ser>
          <c:idx val="0"/>
          <c:order val="0"/>
          <c:tx>
            <c:v>Importance avant</c:v>
          </c:tx>
          <c:spPr>
            <a:solidFill>
              <a:schemeClr val="accent1"/>
            </a:solidFill>
            <a:ln>
              <a:noFill/>
            </a:ln>
            <a:effectLst/>
          </c:spPr>
          <c:invertIfNegative val="0"/>
          <c:cat>
            <c:strRef>
              <c:f>'Où les risques sont traités'!$A$3:$A$9</c:f>
              <c:strCache>
                <c:ptCount val="7"/>
                <c:pt idx="0">
                  <c:v>Idée</c:v>
                </c:pt>
                <c:pt idx="1">
                  <c:v>Sélection</c:v>
                </c:pt>
                <c:pt idx="2">
                  <c:v>Conception</c:v>
                </c:pt>
                <c:pt idx="3">
                  <c:v>Mise au point</c:v>
                </c:pt>
                <c:pt idx="4">
                  <c:v>Essai</c:v>
                </c:pt>
                <c:pt idx="5">
                  <c:v>Lancement</c:v>
                </c:pt>
                <c:pt idx="6">
                  <c:v>Post-lancement</c:v>
                </c:pt>
              </c:strCache>
            </c:strRef>
          </c:cat>
          <c:val>
            <c:numRef>
              <c:f>'Où les risques sont traités'!$C$3:$C$9</c:f>
              <c:numCache>
                <c:formatCode>0</c:formatCode>
                <c:ptCount val="7"/>
                <c:pt idx="0">
                  <c:v>0</c:v>
                </c:pt>
                <c:pt idx="1">
                  <c:v>0</c:v>
                </c:pt>
                <c:pt idx="2">
                  <c:v>43</c:v>
                </c:pt>
                <c:pt idx="3">
                  <c:v>39</c:v>
                </c:pt>
                <c:pt idx="4">
                  <c:v>6</c:v>
                </c:pt>
                <c:pt idx="5">
                  <c:v>4</c:v>
                </c:pt>
                <c:pt idx="6">
                  <c:v>0</c:v>
                </c:pt>
              </c:numCache>
            </c:numRef>
          </c:val>
          <c:extLst>
            <c:ext xmlns:c16="http://schemas.microsoft.com/office/drawing/2014/chart" uri="{C3380CC4-5D6E-409C-BE32-E72D297353CC}">
              <c16:uniqueId val="{00000000-013E-4B94-A70F-1104B76ECE44}"/>
            </c:ext>
          </c:extLst>
        </c:ser>
        <c:ser>
          <c:idx val="1"/>
          <c:order val="1"/>
          <c:tx>
            <c:v>Importance après</c:v>
          </c:tx>
          <c:spPr>
            <a:solidFill>
              <a:schemeClr val="accent2"/>
            </a:solidFill>
            <a:ln>
              <a:noFill/>
            </a:ln>
            <a:effectLst/>
          </c:spPr>
          <c:invertIfNegative val="0"/>
          <c:cat>
            <c:strRef>
              <c:f>'Où les risques sont traités'!$A$3:$A$9</c:f>
              <c:strCache>
                <c:ptCount val="7"/>
                <c:pt idx="0">
                  <c:v>Idée</c:v>
                </c:pt>
                <c:pt idx="1">
                  <c:v>Sélection</c:v>
                </c:pt>
                <c:pt idx="2">
                  <c:v>Conception</c:v>
                </c:pt>
                <c:pt idx="3">
                  <c:v>Mise au point</c:v>
                </c:pt>
                <c:pt idx="4">
                  <c:v>Essai</c:v>
                </c:pt>
                <c:pt idx="5">
                  <c:v>Lancement</c:v>
                </c:pt>
                <c:pt idx="6">
                  <c:v>Post-lancement</c:v>
                </c:pt>
              </c:strCache>
            </c:strRef>
          </c:cat>
          <c:val>
            <c:numRef>
              <c:f>'Où les risques sont traités'!$D$3:$D$9</c:f>
              <c:numCache>
                <c:formatCode>0</c:formatCode>
                <c:ptCount val="7"/>
                <c:pt idx="0">
                  <c:v>0</c:v>
                </c:pt>
                <c:pt idx="1">
                  <c:v>0</c:v>
                </c:pt>
                <c:pt idx="2">
                  <c:v>9</c:v>
                </c:pt>
                <c:pt idx="3">
                  <c:v>10</c:v>
                </c:pt>
                <c:pt idx="4">
                  <c:v>1</c:v>
                </c:pt>
                <c:pt idx="5">
                  <c:v>2</c:v>
                </c:pt>
                <c:pt idx="6">
                  <c:v>0</c:v>
                </c:pt>
              </c:numCache>
            </c:numRef>
          </c:val>
          <c:extLst>
            <c:ext xmlns:c16="http://schemas.microsoft.com/office/drawing/2014/chart" uri="{C3380CC4-5D6E-409C-BE32-E72D297353CC}">
              <c16:uniqueId val="{00000001-013E-4B94-A70F-1104B76ECE44}"/>
            </c:ext>
          </c:extLst>
        </c:ser>
        <c:dLbls>
          <c:showLegendKey val="0"/>
          <c:showVal val="0"/>
          <c:showCatName val="0"/>
          <c:showSerName val="0"/>
          <c:showPercent val="0"/>
          <c:showBubbleSize val="0"/>
        </c:dLbls>
        <c:gapWidth val="182"/>
        <c:axId val="1175134912"/>
        <c:axId val="1175139488"/>
      </c:barChart>
      <c:catAx>
        <c:axId val="1175134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crossAx val="1175139488"/>
        <c:crosses val="autoZero"/>
        <c:auto val="1"/>
        <c:lblAlgn val="ctr"/>
        <c:lblOffset val="100"/>
        <c:noMultiLvlLbl val="0"/>
      </c:catAx>
      <c:valAx>
        <c:axId val="11751394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crossAx val="1175134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legend>
    <c:plotVisOnly val="1"/>
    <c:dispBlanksAs val="gap"/>
    <c:showDLblsOverMax val="0"/>
  </c:chart>
  <c:spPr>
    <a:solidFill>
      <a:schemeClr val="bg1"/>
    </a:solidFill>
    <a:ln w="349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186267</xdr:colOff>
      <xdr:row>0</xdr:row>
      <xdr:rowOff>350837</xdr:rowOff>
    </xdr:from>
    <xdr:to>
      <xdr:col>14</xdr:col>
      <xdr:colOff>127000</xdr:colOff>
      <xdr:row>9</xdr:row>
      <xdr:rowOff>495300</xdr:rowOff>
    </xdr:to>
    <xdr:graphicFrame macro="">
      <xdr:nvGraphicFramePr>
        <xdr:cNvPr id="4" name="Chart 3">
          <a:extLst>
            <a:ext uri="{FF2B5EF4-FFF2-40B4-BE49-F238E27FC236}">
              <a16:creationId xmlns:a16="http://schemas.microsoft.com/office/drawing/2014/main" id="{72DC461A-FF23-4AEE-99FA-A6FC4C1991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59055</xdr:colOff>
      <xdr:row>0</xdr:row>
      <xdr:rowOff>28575</xdr:rowOff>
    </xdr:from>
    <xdr:to>
      <xdr:col>12</xdr:col>
      <xdr:colOff>363855</xdr:colOff>
      <xdr:row>12</xdr:row>
      <xdr:rowOff>62865</xdr:rowOff>
    </xdr:to>
    <xdr:graphicFrame macro="">
      <xdr:nvGraphicFramePr>
        <xdr:cNvPr id="4" name="Chart 3">
          <a:extLst>
            <a:ext uri="{FF2B5EF4-FFF2-40B4-BE49-F238E27FC236}">
              <a16:creationId xmlns:a16="http://schemas.microsoft.com/office/drawing/2014/main" id="{4F36BC71-EFCE-4163-935D-F9BBCEDEB5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107950</xdr:colOff>
      <xdr:row>0</xdr:row>
      <xdr:rowOff>101600</xdr:rowOff>
    </xdr:from>
    <xdr:to>
      <xdr:col>8</xdr:col>
      <xdr:colOff>416580</xdr:colOff>
      <xdr:row>39</xdr:row>
      <xdr:rowOff>151493</xdr:rowOff>
    </xdr:to>
    <xdr:sp macro="" textlink="">
      <xdr:nvSpPr>
        <xdr:cNvPr id="2" name="TextBox 1">
          <a:extLst>
            <a:ext uri="{FF2B5EF4-FFF2-40B4-BE49-F238E27FC236}">
              <a16:creationId xmlns:a16="http://schemas.microsoft.com/office/drawing/2014/main" id="{ACCE15C5-24C0-41AB-9F02-C2B1144C91B1}"/>
            </a:ext>
          </a:extLst>
        </xdr:cNvPr>
        <xdr:cNvSpPr txBox="1"/>
      </xdr:nvSpPr>
      <xdr:spPr>
        <a:xfrm>
          <a:off x="107950" y="101600"/>
          <a:ext cx="5185430" cy="723174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r-FR" sz="1100" b="1" u="none">
              <a:solidFill>
                <a:sysClr val="windowText" lastClr="000000"/>
              </a:solidFill>
              <a:latin typeface="+mn-lt"/>
              <a:ea typeface="+mn-ea"/>
              <a:cs typeface="+mn-cs"/>
            </a:rPr>
            <a:t>Notes : </a:t>
          </a: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u="none">
              <a:solidFill>
                <a:sysClr val="windowText" lastClr="000000"/>
              </a:solidFill>
            </a:rPr>
            <a:t>Références :</a:t>
          </a: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wsDr>
</file>

<file path=xl/theme/theme1.xml><?xml version="1.0" encoding="utf-8"?>
<a:theme xmlns:a="http://schemas.openxmlformats.org/drawingml/2006/main" name="WIPO">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zoomScale="50" zoomScaleNormal="50" workbookViewId="0">
      <pane ySplit="2" topLeftCell="A3" activePane="bottomLeft" state="frozen"/>
      <selection pane="bottomLeft" sqref="A1:H1"/>
    </sheetView>
  </sheetViews>
  <sheetFormatPr defaultColWidth="11.42578125" defaultRowHeight="12.75" x14ac:dyDescent="0.2"/>
  <cols>
    <col min="1" max="1" width="38.42578125" style="1" customWidth="1"/>
    <col min="2" max="5" width="23" style="1" customWidth="1"/>
    <col min="6" max="6" width="24.140625" style="1" customWidth="1"/>
    <col min="7" max="8" width="23" style="1" customWidth="1"/>
    <col min="9" max="16384" width="11.42578125" style="1"/>
  </cols>
  <sheetData>
    <row r="1" spans="1:8" ht="60" customHeight="1" x14ac:dyDescent="0.2">
      <c r="A1" s="59" t="s">
        <v>0</v>
      </c>
      <c r="B1" s="59"/>
      <c r="C1" s="59"/>
      <c r="D1" s="59"/>
      <c r="E1" s="59"/>
      <c r="F1" s="59"/>
      <c r="G1" s="59"/>
      <c r="H1" s="59"/>
    </row>
    <row r="2" spans="1:8" s="2" customFormat="1" ht="101.25" x14ac:dyDescent="0.25">
      <c r="A2" s="56" t="s">
        <v>1</v>
      </c>
      <c r="B2" s="60" t="s">
        <v>2</v>
      </c>
      <c r="C2" s="61"/>
      <c r="D2" s="61"/>
      <c r="E2" s="61"/>
      <c r="F2" s="61"/>
      <c r="G2" s="61"/>
      <c r="H2" s="61"/>
    </row>
    <row r="3" spans="1:8" s="2" customFormat="1" ht="72" x14ac:dyDescent="0.25">
      <c r="A3" s="28"/>
      <c r="B3" s="29" t="s">
        <v>3</v>
      </c>
      <c r="C3" s="29" t="s">
        <v>4</v>
      </c>
      <c r="D3" s="29" t="s">
        <v>5</v>
      </c>
      <c r="E3" s="29" t="s">
        <v>6</v>
      </c>
      <c r="F3" s="29" t="s">
        <v>7</v>
      </c>
      <c r="G3" s="29" t="s">
        <v>8</v>
      </c>
      <c r="H3" s="29" t="s">
        <v>9</v>
      </c>
    </row>
    <row r="4" spans="1:8" ht="126" customHeight="1" x14ac:dyDescent="0.2">
      <c r="A4" s="29" t="s">
        <v>10</v>
      </c>
      <c r="B4" s="30" t="s">
        <v>11</v>
      </c>
      <c r="C4" s="30"/>
      <c r="D4" s="30"/>
      <c r="E4" s="30" t="s">
        <v>12</v>
      </c>
      <c r="F4" s="30"/>
      <c r="G4" s="30"/>
      <c r="H4" s="30"/>
    </row>
    <row r="5" spans="1:8" ht="72" customHeight="1" x14ac:dyDescent="0.2">
      <c r="A5" s="29" t="s">
        <v>96</v>
      </c>
      <c r="B5" s="30"/>
      <c r="C5" s="30"/>
      <c r="D5" s="30"/>
      <c r="E5" s="30" t="s">
        <v>97</v>
      </c>
      <c r="F5" s="30" t="s">
        <v>13</v>
      </c>
      <c r="G5" s="30" t="s">
        <v>14</v>
      </c>
      <c r="H5" s="30"/>
    </row>
    <row r="6" spans="1:8" ht="187.5" customHeight="1" x14ac:dyDescent="0.2">
      <c r="A6" s="29" t="s">
        <v>15</v>
      </c>
      <c r="B6" s="30"/>
      <c r="C6" s="30"/>
      <c r="D6" s="30"/>
      <c r="E6" s="30" t="s">
        <v>16</v>
      </c>
      <c r="F6" s="30"/>
      <c r="G6" s="30" t="s">
        <v>17</v>
      </c>
      <c r="H6" s="30"/>
    </row>
    <row r="7" spans="1:8" ht="162" customHeight="1" x14ac:dyDescent="0.2">
      <c r="A7" s="29" t="s">
        <v>18</v>
      </c>
      <c r="B7" s="30"/>
      <c r="C7" s="30"/>
      <c r="D7" s="30"/>
      <c r="E7" s="30" t="s">
        <v>19</v>
      </c>
      <c r="F7" s="30" t="s">
        <v>20</v>
      </c>
      <c r="G7" s="30"/>
      <c r="H7" s="30" t="s">
        <v>21</v>
      </c>
    </row>
    <row r="8" spans="1:8" ht="227.25" customHeight="1" x14ac:dyDescent="0.2">
      <c r="A8" s="29" t="s">
        <v>22</v>
      </c>
      <c r="B8" s="30"/>
      <c r="C8" s="30"/>
      <c r="D8" s="30"/>
      <c r="E8" s="30" t="s">
        <v>23</v>
      </c>
      <c r="F8" s="30"/>
      <c r="G8" s="30" t="s">
        <v>24</v>
      </c>
      <c r="H8" s="30"/>
    </row>
    <row r="9" spans="1:8" ht="72" customHeight="1" x14ac:dyDescent="0.2">
      <c r="A9" s="29" t="s">
        <v>25</v>
      </c>
      <c r="B9" s="30" t="s">
        <v>26</v>
      </c>
      <c r="C9" s="30"/>
      <c r="D9" s="30"/>
      <c r="E9" s="30"/>
      <c r="F9" s="30" t="s">
        <v>27</v>
      </c>
      <c r="G9" s="30"/>
      <c r="H9" s="30"/>
    </row>
    <row r="10" spans="1:8" ht="84" customHeight="1" x14ac:dyDescent="0.2">
      <c r="A10" s="29" t="s">
        <v>28</v>
      </c>
      <c r="B10" s="30"/>
      <c r="C10" s="30" t="s">
        <v>29</v>
      </c>
      <c r="D10" s="30"/>
      <c r="E10" s="30"/>
      <c r="F10" s="30" t="s">
        <v>30</v>
      </c>
      <c r="G10" s="30"/>
      <c r="H10" s="30"/>
    </row>
    <row r="11" spans="1:8" ht="120.75" customHeight="1" x14ac:dyDescent="0.2">
      <c r="A11" s="29" t="s">
        <v>31</v>
      </c>
      <c r="B11" s="30"/>
      <c r="C11" s="30"/>
      <c r="D11" s="30" t="s">
        <v>32</v>
      </c>
      <c r="E11" s="30"/>
      <c r="F11" s="30" t="s">
        <v>33</v>
      </c>
      <c r="G11" s="30"/>
      <c r="H11" s="30"/>
    </row>
  </sheetData>
  <mergeCells count="2">
    <mergeCell ref="A1:H1"/>
    <mergeCell ref="B2:H2"/>
  </mergeCells>
  <pageMargins left="0.7" right="0.7" top="0.75" bottom="0.75" header="0.3" footer="0.3"/>
  <pageSetup orientation="portrait" r:id="rId1"/>
  <headerFooter>
    <oddFooter xml:space="preserve">&amp;L_x000D_&amp;1#&amp;&amp;"Calibri"&amp;10&amp;KFF0000 WIPO PERSONAL AND CONFIDENTIAL&amp;10&amp;KFF0000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3"/>
  <sheetViews>
    <sheetView zoomScale="75" zoomScaleNormal="75" workbookViewId="0">
      <pane ySplit="3" topLeftCell="A58" activePane="bottomLeft" state="frozen"/>
      <selection pane="bottomLeft" activeCell="D77" sqref="D77"/>
    </sheetView>
  </sheetViews>
  <sheetFormatPr defaultColWidth="8.85546875" defaultRowHeight="15" x14ac:dyDescent="0.25"/>
  <cols>
    <col min="1" max="1" width="61.7109375" style="16" customWidth="1"/>
    <col min="2" max="2" width="27.140625" style="16" customWidth="1"/>
    <col min="3" max="3" width="26.7109375" style="16" customWidth="1"/>
    <col min="4" max="5" width="21.5703125" style="16" customWidth="1"/>
    <col min="6" max="6" width="18.28515625" style="17" customWidth="1"/>
    <col min="7" max="7" width="21.5703125" style="17" customWidth="1"/>
    <col min="8" max="8" width="35.5703125" style="17" customWidth="1"/>
    <col min="9" max="9" width="40.5703125" style="17" customWidth="1"/>
    <col min="10" max="10" width="21.5703125" style="15" customWidth="1"/>
    <col min="11" max="11" width="21.5703125" style="12" customWidth="1"/>
    <col min="12" max="12" width="20.28515625" style="12" customWidth="1"/>
    <col min="13" max="16384" width="8.85546875" style="12"/>
  </cols>
  <sheetData>
    <row r="1" spans="1:13" ht="27.75" x14ac:dyDescent="0.25">
      <c r="A1" s="62" t="s">
        <v>34</v>
      </c>
      <c r="B1" s="63"/>
      <c r="C1" s="63"/>
      <c r="D1" s="63"/>
      <c r="E1" s="63"/>
      <c r="F1" s="63"/>
      <c r="G1" s="63"/>
      <c r="H1" s="63"/>
      <c r="I1" s="63"/>
      <c r="J1" s="63"/>
      <c r="K1" s="63"/>
      <c r="L1" s="64"/>
      <c r="M1" s="21"/>
    </row>
    <row r="2" spans="1:13" s="13" customFormat="1" ht="12.95" customHeight="1" x14ac:dyDescent="0.25">
      <c r="A2" s="67" t="s">
        <v>99</v>
      </c>
      <c r="B2" s="65" t="s">
        <v>100</v>
      </c>
      <c r="C2" s="65" t="s">
        <v>101</v>
      </c>
      <c r="D2" s="65" t="s">
        <v>102</v>
      </c>
      <c r="E2" s="65" t="s">
        <v>103</v>
      </c>
      <c r="F2" s="69" t="s">
        <v>35</v>
      </c>
      <c r="G2" s="65" t="s">
        <v>36</v>
      </c>
      <c r="H2" s="65" t="s">
        <v>104</v>
      </c>
      <c r="I2" s="65" t="s">
        <v>110</v>
      </c>
      <c r="J2" s="65" t="s">
        <v>37</v>
      </c>
      <c r="K2" s="65" t="s">
        <v>105</v>
      </c>
      <c r="L2" s="70" t="s">
        <v>38</v>
      </c>
      <c r="M2" s="19"/>
    </row>
    <row r="3" spans="1:13" s="14" customFormat="1" ht="93" customHeight="1" x14ac:dyDescent="0.25">
      <c r="A3" s="68"/>
      <c r="B3" s="66"/>
      <c r="C3" s="66"/>
      <c r="D3" s="66"/>
      <c r="E3" s="66"/>
      <c r="F3" s="69"/>
      <c r="G3" s="66"/>
      <c r="H3" s="66"/>
      <c r="I3" s="66"/>
      <c r="J3" s="66"/>
      <c r="K3" s="66"/>
      <c r="L3" s="70"/>
      <c r="M3" s="20"/>
    </row>
    <row r="4" spans="1:13" ht="85.5" x14ac:dyDescent="0.25">
      <c r="A4" s="31" t="str">
        <f>Risques!B4</f>
        <v>La production de biocarburants sur site peut ne pas avoir une priorité élevée, même avec des incitations gouvernementales, ce qui rend difficiles l’identification et l’accès à des testeurs bêta.</v>
      </c>
      <c r="B4" s="32" t="str">
        <f>Risques!$B$3</f>
        <v>Mise au point d’un nouveau produit ou service</v>
      </c>
      <c r="C4" s="32" t="str">
        <f>+Risques!$A4</f>
        <v>Communication</v>
      </c>
      <c r="D4" s="3">
        <v>2</v>
      </c>
      <c r="E4" s="3">
        <v>2</v>
      </c>
      <c r="F4" s="5">
        <f>E4*D4</f>
        <v>4</v>
      </c>
      <c r="G4" s="3" t="s">
        <v>39</v>
      </c>
      <c r="H4" s="3" t="s">
        <v>40</v>
      </c>
      <c r="I4" s="40" t="s">
        <v>41</v>
      </c>
      <c r="J4" s="3">
        <v>2</v>
      </c>
      <c r="K4" s="18">
        <v>1</v>
      </c>
      <c r="L4" s="7">
        <f>K4*J4</f>
        <v>2</v>
      </c>
      <c r="M4" s="21"/>
    </row>
    <row r="5" spans="1:13" ht="28.5" x14ac:dyDescent="0.25">
      <c r="A5" s="31">
        <f>Risques!B5</f>
        <v>0</v>
      </c>
      <c r="B5" s="32" t="str">
        <f>Risques!$B$3</f>
        <v>Mise au point d’un nouveau produit ou service</v>
      </c>
      <c r="C5" s="32" t="str">
        <f>+Risques!$A5</f>
        <v>Main-d’œuvre</v>
      </c>
      <c r="D5" s="3"/>
      <c r="E5" s="3"/>
      <c r="F5" s="5">
        <f t="shared" ref="F5:F21" si="0">E5*D5</f>
        <v>0</v>
      </c>
      <c r="G5" s="3"/>
      <c r="H5" s="3"/>
      <c r="I5" s="40"/>
      <c r="J5" s="3"/>
      <c r="K5" s="18"/>
      <c r="L5" s="7">
        <f t="shared" ref="L5:L21" si="1">K5*J5</f>
        <v>0</v>
      </c>
      <c r="M5" s="21"/>
    </row>
    <row r="6" spans="1:13" ht="28.5" x14ac:dyDescent="0.25">
      <c r="A6" s="31">
        <f>Risques!B6</f>
        <v>0</v>
      </c>
      <c r="B6" s="32" t="str">
        <f>Risques!$B$3</f>
        <v>Mise au point d’un nouveau produit ou service</v>
      </c>
      <c r="C6" s="32" t="str">
        <f>+Risques!$A6</f>
        <v>Savoir-faire</v>
      </c>
      <c r="D6" s="3"/>
      <c r="E6" s="3"/>
      <c r="F6" s="5">
        <f t="shared" si="0"/>
        <v>0</v>
      </c>
      <c r="G6" s="3"/>
      <c r="H6" s="3"/>
      <c r="I6" s="40"/>
      <c r="J6" s="3"/>
      <c r="K6" s="18"/>
      <c r="L6" s="7">
        <f t="shared" si="1"/>
        <v>0</v>
      </c>
      <c r="M6" s="21"/>
    </row>
    <row r="7" spans="1:13" ht="28.5" x14ac:dyDescent="0.25">
      <c r="A7" s="31">
        <f>Risques!B7</f>
        <v>0</v>
      </c>
      <c r="B7" s="32" t="str">
        <f>Risques!$B$3</f>
        <v>Mise au point d’un nouveau produit ou service</v>
      </c>
      <c r="C7" s="32" t="str">
        <f>+Risques!$A7</f>
        <v>Fournitures et matériel</v>
      </c>
      <c r="D7" s="3"/>
      <c r="E7" s="3"/>
      <c r="F7" s="5">
        <f t="shared" si="0"/>
        <v>0</v>
      </c>
      <c r="G7" s="3"/>
      <c r="H7" s="3"/>
      <c r="I7" s="40"/>
      <c r="J7" s="3"/>
      <c r="K7" s="18"/>
      <c r="L7" s="7">
        <f t="shared" si="1"/>
        <v>0</v>
      </c>
      <c r="M7" s="21"/>
    </row>
    <row r="8" spans="1:13" ht="28.5" x14ac:dyDescent="0.25">
      <c r="A8" s="31">
        <f>Risques!B8</f>
        <v>0</v>
      </c>
      <c r="B8" s="32" t="str">
        <f>Risques!$B$3</f>
        <v>Mise au point d’un nouveau produit ou service</v>
      </c>
      <c r="C8" s="32" t="str">
        <f>+Risques!$A8</f>
        <v>Équipements et installations</v>
      </c>
      <c r="D8" s="3"/>
      <c r="E8" s="3"/>
      <c r="F8" s="5">
        <f t="shared" si="0"/>
        <v>0</v>
      </c>
      <c r="G8" s="3"/>
      <c r="H8" s="3"/>
      <c r="I8" s="40"/>
      <c r="J8" s="3"/>
      <c r="K8" s="18"/>
      <c r="L8" s="7">
        <f t="shared" si="1"/>
        <v>0</v>
      </c>
      <c r="M8" s="21"/>
    </row>
    <row r="9" spans="1:13" ht="142.5" x14ac:dyDescent="0.25">
      <c r="A9" s="31" t="str">
        <f>Risques!B9</f>
        <v>Aucun accord de licence n’a encore été signé pour l’utilisation des organismes et de la technologie connexe.</v>
      </c>
      <c r="B9" s="32" t="str">
        <f>Risques!$B$3</f>
        <v>Mise au point d’un nouveau produit ou service</v>
      </c>
      <c r="C9" s="32" t="str">
        <f>+Risques!$A9</f>
        <v>Technologie et propriété intellectuelle</v>
      </c>
      <c r="D9" s="3">
        <v>1</v>
      </c>
      <c r="E9" s="3">
        <v>3</v>
      </c>
      <c r="F9" s="5">
        <f t="shared" si="0"/>
        <v>3</v>
      </c>
      <c r="G9" s="3" t="s">
        <v>42</v>
      </c>
      <c r="H9" s="3" t="s">
        <v>43</v>
      </c>
      <c r="I9" s="40" t="s">
        <v>44</v>
      </c>
      <c r="J9" s="3">
        <v>1</v>
      </c>
      <c r="K9" s="18">
        <v>1</v>
      </c>
      <c r="L9" s="7">
        <f t="shared" si="1"/>
        <v>1</v>
      </c>
      <c r="M9" s="21"/>
    </row>
    <row r="10" spans="1:13" ht="28.5" x14ac:dyDescent="0.25">
      <c r="A10" s="31">
        <f>Risques!B10</f>
        <v>0</v>
      </c>
      <c r="B10" s="32" t="str">
        <f>Risques!$B$3</f>
        <v>Mise au point d’un nouveau produit ou service</v>
      </c>
      <c r="C10" s="32" t="str">
        <f>+Risques!$A10</f>
        <v>Fonds de roulement</v>
      </c>
      <c r="D10" s="3"/>
      <c r="E10" s="3"/>
      <c r="F10" s="5">
        <f t="shared" si="0"/>
        <v>0</v>
      </c>
      <c r="G10" s="3"/>
      <c r="H10" s="3"/>
      <c r="I10" s="40"/>
      <c r="J10" s="3"/>
      <c r="K10" s="18"/>
      <c r="L10" s="7">
        <f t="shared" si="1"/>
        <v>0</v>
      </c>
      <c r="M10" s="21"/>
    </row>
    <row r="11" spans="1:13" ht="28.5" x14ac:dyDescent="0.25">
      <c r="A11" s="31">
        <f>Risques!B11</f>
        <v>0</v>
      </c>
      <c r="B11" s="32" t="str">
        <f>Risques!$B$3</f>
        <v>Mise au point d’un nouveau produit ou service</v>
      </c>
      <c r="C11" s="32" t="str">
        <f>+Risques!$A11</f>
        <v>Autres facteurs</v>
      </c>
      <c r="D11" s="3"/>
      <c r="E11" s="3"/>
      <c r="F11" s="5">
        <f t="shared" si="0"/>
        <v>0</v>
      </c>
      <c r="G11" s="3"/>
      <c r="H11" s="3"/>
      <c r="I11" s="40"/>
      <c r="J11" s="3"/>
      <c r="K11" s="18"/>
      <c r="L11" s="7">
        <f t="shared" si="1"/>
        <v>0</v>
      </c>
      <c r="M11" s="21"/>
    </row>
    <row r="12" spans="1:13" ht="20.100000000000001" customHeight="1" x14ac:dyDescent="0.25">
      <c r="A12" s="31">
        <f>Risques!C4</f>
        <v>0</v>
      </c>
      <c r="B12" s="32" t="str">
        <f>Risques!$C$3</f>
        <v>Achat</v>
      </c>
      <c r="C12" s="32" t="str">
        <f>+Risques!$A4</f>
        <v>Communication</v>
      </c>
      <c r="D12" s="3"/>
      <c r="E12" s="3"/>
      <c r="F12" s="5">
        <f t="shared" si="0"/>
        <v>0</v>
      </c>
      <c r="G12" s="3"/>
      <c r="H12" s="3"/>
      <c r="I12" s="40"/>
      <c r="J12" s="3"/>
      <c r="K12" s="18"/>
      <c r="L12" s="7">
        <f t="shared" si="1"/>
        <v>0</v>
      </c>
      <c r="M12" s="21"/>
    </row>
    <row r="13" spans="1:13" ht="20.100000000000001" customHeight="1" x14ac:dyDescent="0.25">
      <c r="A13" s="31">
        <f>Risques!C5</f>
        <v>0</v>
      </c>
      <c r="B13" s="32" t="str">
        <f>Risques!$C$3</f>
        <v>Achat</v>
      </c>
      <c r="C13" s="32" t="str">
        <f>+Risques!$A5</f>
        <v>Main-d’œuvre</v>
      </c>
      <c r="D13" s="3"/>
      <c r="E13" s="3"/>
      <c r="F13" s="5">
        <f t="shared" si="0"/>
        <v>0</v>
      </c>
      <c r="G13" s="3"/>
      <c r="H13" s="3"/>
      <c r="I13" s="40"/>
      <c r="J13" s="3"/>
      <c r="K13" s="18"/>
      <c r="L13" s="7">
        <f t="shared" si="1"/>
        <v>0</v>
      </c>
      <c r="M13" s="21"/>
    </row>
    <row r="14" spans="1:13" ht="20.100000000000001" customHeight="1" x14ac:dyDescent="0.25">
      <c r="A14" s="31">
        <f>Risques!C6</f>
        <v>0</v>
      </c>
      <c r="B14" s="32" t="str">
        <f>Risques!$C$3</f>
        <v>Achat</v>
      </c>
      <c r="C14" s="32" t="str">
        <f>+Risques!$A6</f>
        <v>Savoir-faire</v>
      </c>
      <c r="D14" s="3"/>
      <c r="E14" s="3"/>
      <c r="F14" s="5">
        <f t="shared" si="0"/>
        <v>0</v>
      </c>
      <c r="G14" s="3"/>
      <c r="H14" s="3"/>
      <c r="I14" s="40"/>
      <c r="J14" s="3"/>
      <c r="K14" s="18"/>
      <c r="L14" s="7">
        <f t="shared" si="1"/>
        <v>0</v>
      </c>
      <c r="M14" s="21"/>
    </row>
    <row r="15" spans="1:13" ht="20.100000000000001" customHeight="1" x14ac:dyDescent="0.25">
      <c r="A15" s="31">
        <f>Risques!C7</f>
        <v>0</v>
      </c>
      <c r="B15" s="32" t="str">
        <f>Risques!$C$3</f>
        <v>Achat</v>
      </c>
      <c r="C15" s="32" t="str">
        <f>+Risques!$A7</f>
        <v>Fournitures et matériel</v>
      </c>
      <c r="D15" s="3"/>
      <c r="E15" s="3"/>
      <c r="F15" s="5">
        <f t="shared" si="0"/>
        <v>0</v>
      </c>
      <c r="G15" s="3"/>
      <c r="H15" s="3"/>
      <c r="I15" s="40"/>
      <c r="J15" s="3"/>
      <c r="K15" s="18"/>
      <c r="L15" s="7">
        <f t="shared" si="1"/>
        <v>0</v>
      </c>
      <c r="M15" s="21"/>
    </row>
    <row r="16" spans="1:13" ht="20.100000000000001" customHeight="1" x14ac:dyDescent="0.25">
      <c r="A16" s="31">
        <f>Risques!C8</f>
        <v>0</v>
      </c>
      <c r="B16" s="32" t="str">
        <f>Risques!$C$3</f>
        <v>Achat</v>
      </c>
      <c r="C16" s="32" t="str">
        <f>+Risques!$A8</f>
        <v>Équipements et installations</v>
      </c>
      <c r="D16" s="3"/>
      <c r="E16" s="3"/>
      <c r="F16" s="5">
        <f t="shared" si="0"/>
        <v>0</v>
      </c>
      <c r="G16" s="3"/>
      <c r="H16" s="3"/>
      <c r="I16" s="40"/>
      <c r="J16" s="3"/>
      <c r="K16" s="18"/>
      <c r="L16" s="7">
        <f t="shared" si="1"/>
        <v>0</v>
      </c>
      <c r="M16" s="21"/>
    </row>
    <row r="17" spans="1:13" ht="33.950000000000003" customHeight="1" x14ac:dyDescent="0.25">
      <c r="A17" s="31">
        <f>Risques!C9</f>
        <v>0</v>
      </c>
      <c r="B17" s="32" t="str">
        <f>Risques!$C$3</f>
        <v>Achat</v>
      </c>
      <c r="C17" s="32" t="str">
        <f>+Risques!$A9</f>
        <v>Technologie et propriété intellectuelle</v>
      </c>
      <c r="D17" s="3"/>
      <c r="E17" s="3"/>
      <c r="F17" s="5">
        <f t="shared" si="0"/>
        <v>0</v>
      </c>
      <c r="G17" s="3"/>
      <c r="H17" s="3"/>
      <c r="I17" s="40"/>
      <c r="J17" s="3"/>
      <c r="K17" s="18"/>
      <c r="L17" s="7">
        <f t="shared" si="1"/>
        <v>0</v>
      </c>
      <c r="M17" s="21"/>
    </row>
    <row r="18" spans="1:13" ht="54.6" customHeight="1" x14ac:dyDescent="0.25">
      <c r="A18" s="31" t="str">
        <f>Risques!C10</f>
        <v>Le crédit-bail ne doit pas avoir d’impact ou avoir un impact positif sur les coûts de fonctionnement normaux et les flux de trésorerie.</v>
      </c>
      <c r="B18" s="32" t="str">
        <f>Risques!$C$3</f>
        <v>Achat</v>
      </c>
      <c r="C18" s="32" t="str">
        <f>+Risques!$A10</f>
        <v>Fonds de roulement</v>
      </c>
      <c r="D18" s="3">
        <v>2</v>
      </c>
      <c r="E18" s="3">
        <v>3</v>
      </c>
      <c r="F18" s="5">
        <f t="shared" si="0"/>
        <v>6</v>
      </c>
      <c r="G18" s="3" t="s">
        <v>45</v>
      </c>
      <c r="H18" s="3" t="s">
        <v>46</v>
      </c>
      <c r="I18" s="40" t="s">
        <v>47</v>
      </c>
      <c r="J18" s="3">
        <v>2</v>
      </c>
      <c r="K18" s="18">
        <v>2</v>
      </c>
      <c r="L18" s="7">
        <f t="shared" si="1"/>
        <v>4</v>
      </c>
      <c r="M18" s="21"/>
    </row>
    <row r="19" spans="1:13" ht="20.100000000000001" customHeight="1" x14ac:dyDescent="0.25">
      <c r="A19" s="31">
        <f>Risques!C11</f>
        <v>0</v>
      </c>
      <c r="B19" s="32" t="str">
        <f>Risques!$C$3</f>
        <v>Achat</v>
      </c>
      <c r="C19" s="32" t="str">
        <f>+Risques!$A11</f>
        <v>Autres facteurs</v>
      </c>
      <c r="D19" s="3"/>
      <c r="E19" s="3"/>
      <c r="F19" s="5">
        <f t="shared" si="0"/>
        <v>0</v>
      </c>
      <c r="G19" s="3"/>
      <c r="H19" s="3"/>
      <c r="I19" s="40"/>
      <c r="J19" s="3"/>
      <c r="K19" s="18"/>
      <c r="L19" s="7">
        <f t="shared" si="1"/>
        <v>0</v>
      </c>
      <c r="M19" s="21"/>
    </row>
    <row r="20" spans="1:13" ht="20.100000000000001" customHeight="1" x14ac:dyDescent="0.25">
      <c r="A20" s="31">
        <f>Risques!D4</f>
        <v>0</v>
      </c>
      <c r="B20" s="32" t="str">
        <f>Risques!$D$3</f>
        <v>Livraison</v>
      </c>
      <c r="C20" s="32" t="str">
        <f>+Risques!$A4</f>
        <v>Communication</v>
      </c>
      <c r="D20" s="3"/>
      <c r="E20" s="3"/>
      <c r="F20" s="5">
        <f t="shared" si="0"/>
        <v>0</v>
      </c>
      <c r="G20" s="3"/>
      <c r="H20" s="3"/>
      <c r="I20" s="40"/>
      <c r="J20" s="3"/>
      <c r="K20" s="18"/>
      <c r="L20" s="7">
        <f t="shared" si="1"/>
        <v>0</v>
      </c>
      <c r="M20" s="21"/>
    </row>
    <row r="21" spans="1:13" ht="20.100000000000001" customHeight="1" x14ac:dyDescent="0.25">
      <c r="A21" s="31">
        <f>Risques!D5</f>
        <v>0</v>
      </c>
      <c r="B21" s="32" t="str">
        <f>Risques!$D$3</f>
        <v>Livraison</v>
      </c>
      <c r="C21" s="32" t="str">
        <f>+Risques!$A5</f>
        <v>Main-d’œuvre</v>
      </c>
      <c r="D21" s="3"/>
      <c r="E21" s="3"/>
      <c r="F21" s="5">
        <f t="shared" si="0"/>
        <v>0</v>
      </c>
      <c r="G21" s="3"/>
      <c r="H21" s="3"/>
      <c r="I21" s="40"/>
      <c r="J21" s="3"/>
      <c r="K21" s="18"/>
      <c r="L21" s="7">
        <f t="shared" si="1"/>
        <v>0</v>
      </c>
      <c r="M21" s="21"/>
    </row>
    <row r="22" spans="1:13" ht="20.100000000000001" customHeight="1" x14ac:dyDescent="0.25">
      <c r="A22" s="31">
        <f>Risques!D6</f>
        <v>0</v>
      </c>
      <c r="B22" s="32" t="str">
        <f>Risques!$D$3</f>
        <v>Livraison</v>
      </c>
      <c r="C22" s="32" t="str">
        <f>+Risques!$A6</f>
        <v>Savoir-faire</v>
      </c>
      <c r="D22" s="3"/>
      <c r="E22" s="3"/>
      <c r="F22" s="5">
        <f>E22*D22</f>
        <v>0</v>
      </c>
      <c r="G22" s="3"/>
      <c r="H22" s="3"/>
      <c r="I22" s="40"/>
      <c r="J22" s="3"/>
      <c r="K22" s="18"/>
      <c r="L22" s="7">
        <f>K22*J22</f>
        <v>0</v>
      </c>
      <c r="M22" s="21"/>
    </row>
    <row r="23" spans="1:13" ht="20.100000000000001" customHeight="1" x14ac:dyDescent="0.25">
      <c r="A23" s="31">
        <f>Risques!D7</f>
        <v>0</v>
      </c>
      <c r="B23" s="32" t="str">
        <f>Risques!$D$3</f>
        <v>Livraison</v>
      </c>
      <c r="C23" s="32" t="str">
        <f>+Risques!$A7</f>
        <v>Fournitures et matériel</v>
      </c>
      <c r="D23" s="3"/>
      <c r="E23" s="3"/>
      <c r="F23" s="5">
        <f t="shared" ref="F23:F38" si="2">E23*D23</f>
        <v>0</v>
      </c>
      <c r="G23" s="3"/>
      <c r="H23" s="3"/>
      <c r="I23" s="40"/>
      <c r="J23" s="3"/>
      <c r="K23" s="18"/>
      <c r="L23" s="7">
        <f t="shared" ref="L23:L38" si="3">K23*J23</f>
        <v>0</v>
      </c>
      <c r="M23" s="21"/>
    </row>
    <row r="24" spans="1:13" ht="20.100000000000001" customHeight="1" x14ac:dyDescent="0.25">
      <c r="A24" s="31">
        <f>Risques!D8</f>
        <v>0</v>
      </c>
      <c r="B24" s="32" t="str">
        <f>Risques!$D$3</f>
        <v>Livraison</v>
      </c>
      <c r="C24" s="32" t="str">
        <f>+Risques!$A8</f>
        <v>Équipements et installations</v>
      </c>
      <c r="D24" s="3"/>
      <c r="E24" s="3"/>
      <c r="F24" s="5">
        <f t="shared" si="2"/>
        <v>0</v>
      </c>
      <c r="G24" s="3"/>
      <c r="H24" s="3"/>
      <c r="I24" s="40"/>
      <c r="J24" s="3"/>
      <c r="K24" s="18"/>
      <c r="L24" s="7">
        <f t="shared" si="3"/>
        <v>0</v>
      </c>
      <c r="M24" s="21"/>
    </row>
    <row r="25" spans="1:13" ht="32.1" customHeight="1" x14ac:dyDescent="0.25">
      <c r="A25" s="31">
        <f>Risques!D9</f>
        <v>0</v>
      </c>
      <c r="B25" s="32" t="str">
        <f>Risques!$D$3</f>
        <v>Livraison</v>
      </c>
      <c r="C25" s="32" t="str">
        <f>+Risques!$A9</f>
        <v>Technologie et propriété intellectuelle</v>
      </c>
      <c r="D25" s="3"/>
      <c r="E25" s="3"/>
      <c r="F25" s="5">
        <f t="shared" si="2"/>
        <v>0</v>
      </c>
      <c r="G25" s="3"/>
      <c r="H25" s="3"/>
      <c r="I25" s="40"/>
      <c r="J25" s="3"/>
      <c r="K25" s="18"/>
      <c r="L25" s="7">
        <f t="shared" si="3"/>
        <v>0</v>
      </c>
      <c r="M25" s="21"/>
    </row>
    <row r="26" spans="1:13" ht="20.100000000000001" customHeight="1" x14ac:dyDescent="0.25">
      <c r="A26" s="31">
        <f>Risques!D10</f>
        <v>0</v>
      </c>
      <c r="B26" s="32" t="str">
        <f>Risques!$D$3</f>
        <v>Livraison</v>
      </c>
      <c r="C26" s="32" t="str">
        <f>+Risques!$A10</f>
        <v>Fonds de roulement</v>
      </c>
      <c r="D26" s="3"/>
      <c r="E26" s="3"/>
      <c r="F26" s="5">
        <f t="shared" si="2"/>
        <v>0</v>
      </c>
      <c r="G26" s="3"/>
      <c r="H26" s="3"/>
      <c r="I26" s="40"/>
      <c r="J26" s="3"/>
      <c r="K26" s="18"/>
      <c r="L26" s="7">
        <f t="shared" si="3"/>
        <v>0</v>
      </c>
      <c r="M26" s="21"/>
    </row>
    <row r="27" spans="1:13" ht="67.5" customHeight="1" x14ac:dyDescent="0.25">
      <c r="A27" s="31" t="str">
        <f>Risques!D11</f>
        <v>1. Les services de livraison et les options postales peuvent être inexistants ou nécessiter de longues périodes de transit pour les endroits éloignés. 2. Les routes peuvent être en très mauvais état.</v>
      </c>
      <c r="B27" s="32" t="str">
        <f>Risques!$D$3</f>
        <v>Livraison</v>
      </c>
      <c r="C27" s="32" t="str">
        <f>+Risques!$A11</f>
        <v>Autres facteurs</v>
      </c>
      <c r="D27" s="3">
        <v>3</v>
      </c>
      <c r="E27" s="3">
        <v>3</v>
      </c>
      <c r="F27" s="5">
        <f t="shared" si="2"/>
        <v>9</v>
      </c>
      <c r="G27" s="3" t="s">
        <v>45</v>
      </c>
      <c r="H27" s="3" t="s">
        <v>46</v>
      </c>
      <c r="I27" s="40" t="s">
        <v>48</v>
      </c>
      <c r="J27" s="3">
        <v>3</v>
      </c>
      <c r="K27" s="18">
        <v>1</v>
      </c>
      <c r="L27" s="7">
        <f t="shared" si="3"/>
        <v>3</v>
      </c>
      <c r="M27" s="21"/>
    </row>
    <row r="28" spans="1:13" ht="142.5" x14ac:dyDescent="0.25">
      <c r="A28" s="31" t="str">
        <f>+Risques!E4</f>
        <v>Un accès restreint ou inexistant à l’Internet peut limiter la disponibilité du matériel en ligne et gêner la communication avec les clients et les utilisateurs finaux.</v>
      </c>
      <c r="B28" s="32" t="str">
        <f>Risques!$E$3</f>
        <v>Utilisation</v>
      </c>
      <c r="C28" s="32" t="str">
        <f>+Risques!$A4</f>
        <v>Communication</v>
      </c>
      <c r="D28" s="3">
        <v>3</v>
      </c>
      <c r="E28" s="3">
        <v>3</v>
      </c>
      <c r="F28" s="5">
        <f t="shared" si="2"/>
        <v>9</v>
      </c>
      <c r="G28" s="3" t="s">
        <v>49</v>
      </c>
      <c r="H28" s="3" t="s">
        <v>39</v>
      </c>
      <c r="I28" s="40" t="s">
        <v>50</v>
      </c>
      <c r="J28" s="3">
        <v>3</v>
      </c>
      <c r="K28" s="18">
        <v>1</v>
      </c>
      <c r="L28" s="7">
        <f t="shared" si="3"/>
        <v>3</v>
      </c>
      <c r="M28" s="21"/>
    </row>
    <row r="29" spans="1:13" ht="36" customHeight="1" x14ac:dyDescent="0.25">
      <c r="A29" s="31" t="str">
        <f>+Risques!E5</f>
        <v>Une main-d’œuvre non qualifiée peut ne pas comprendre comment l’utiliser.</v>
      </c>
      <c r="B29" s="32" t="str">
        <f>Risques!$E$3</f>
        <v>Utilisation</v>
      </c>
      <c r="C29" s="32" t="str">
        <f>+Risques!$A5</f>
        <v>Main-d’œuvre</v>
      </c>
      <c r="D29" s="3">
        <v>2</v>
      </c>
      <c r="E29" s="3">
        <v>3</v>
      </c>
      <c r="F29" s="5">
        <f t="shared" si="2"/>
        <v>6</v>
      </c>
      <c r="G29" s="3" t="s">
        <v>51</v>
      </c>
      <c r="H29" s="3" t="s">
        <v>52</v>
      </c>
      <c r="I29" s="40" t="s">
        <v>53</v>
      </c>
      <c r="J29" s="3">
        <v>2</v>
      </c>
      <c r="K29" s="18">
        <v>1</v>
      </c>
      <c r="L29" s="7">
        <f t="shared" si="3"/>
        <v>2</v>
      </c>
      <c r="M29" s="21"/>
    </row>
    <row r="30" spans="1:13" ht="85.5" x14ac:dyDescent="0.25">
      <c r="A30" s="31" t="str">
        <f>+Risques!E6</f>
        <v>1. Pas de savoir-faire existant en production de biocarburants; bien que des utilisateurs puissent mettre à profit leurs connaissances d’autres équipements. 2. Les plages de tolérance de fonctionnement sont plus strictes que ce à quoi les utilisateurs finaux sont habitués, en raison des exigences liées aux organismes.</v>
      </c>
      <c r="B30" s="32" t="str">
        <f>Risques!$E$3</f>
        <v>Utilisation</v>
      </c>
      <c r="C30" s="32" t="str">
        <f>+Risques!$A6</f>
        <v>Savoir-faire</v>
      </c>
      <c r="D30" s="3">
        <v>3</v>
      </c>
      <c r="E30" s="3">
        <v>3</v>
      </c>
      <c r="F30" s="5">
        <f t="shared" si="2"/>
        <v>9</v>
      </c>
      <c r="G30" s="3" t="s">
        <v>51</v>
      </c>
      <c r="H30" s="3" t="s">
        <v>52</v>
      </c>
      <c r="I30" s="40" t="s">
        <v>54</v>
      </c>
      <c r="J30" s="3">
        <v>3</v>
      </c>
      <c r="K30" s="18">
        <v>1</v>
      </c>
      <c r="L30" s="7">
        <f t="shared" si="3"/>
        <v>3</v>
      </c>
      <c r="M30" s="21"/>
    </row>
    <row r="31" spans="1:13" ht="142.5" x14ac:dyDescent="0.25">
      <c r="A31" s="31" t="str">
        <f>+Risques!E7</f>
        <v xml:space="preserve">La biomasse est peut-être insuffisante pour que le processus en vaille la peine.
</v>
      </c>
      <c r="B31" s="32" t="str">
        <f>Risques!$E$3</f>
        <v>Utilisation</v>
      </c>
      <c r="C31" s="32" t="str">
        <f>+Risques!$A7</f>
        <v>Fournitures et matériel</v>
      </c>
      <c r="D31" s="3">
        <v>3</v>
      </c>
      <c r="E31" s="3">
        <v>3</v>
      </c>
      <c r="F31" s="5">
        <f t="shared" si="2"/>
        <v>9</v>
      </c>
      <c r="G31" s="3" t="s">
        <v>42</v>
      </c>
      <c r="H31" s="3" t="s">
        <v>43</v>
      </c>
      <c r="I31" s="40" t="s">
        <v>55</v>
      </c>
      <c r="J31" s="3">
        <v>3</v>
      </c>
      <c r="K31" s="18">
        <v>2</v>
      </c>
      <c r="L31" s="7">
        <f t="shared" si="3"/>
        <v>6</v>
      </c>
      <c r="M31" s="21"/>
    </row>
    <row r="32" spans="1:13" ht="99.75" x14ac:dyDescent="0.25">
      <c r="A32" s="31" t="str">
        <f>+Risques!E8</f>
        <v>L’accès à des ordinateurs, des imprimantes, des lecteurs de CD, au Wi-Fi, à l’Internet ou à un service cellulaire fiable peut faire défaut.</v>
      </c>
      <c r="B32" s="32" t="str">
        <f>Risques!$E$3</f>
        <v>Utilisation</v>
      </c>
      <c r="C32" s="32" t="str">
        <f>+Risques!$A8</f>
        <v>Équipements et installations</v>
      </c>
      <c r="D32" s="3">
        <v>3</v>
      </c>
      <c r="E32" s="3">
        <v>3</v>
      </c>
      <c r="F32" s="5">
        <f t="shared" si="2"/>
        <v>9</v>
      </c>
      <c r="G32" s="3" t="s">
        <v>39</v>
      </c>
      <c r="H32" s="3" t="s">
        <v>43</v>
      </c>
      <c r="I32" s="40" t="s">
        <v>56</v>
      </c>
      <c r="J32" s="3">
        <v>1</v>
      </c>
      <c r="K32" s="18">
        <v>1</v>
      </c>
      <c r="L32" s="7">
        <f t="shared" si="3"/>
        <v>1</v>
      </c>
      <c r="M32" s="21"/>
    </row>
    <row r="33" spans="1:13" ht="35.1" customHeight="1" x14ac:dyDescent="0.25">
      <c r="A33" s="31">
        <f>+Risques!E9</f>
        <v>0</v>
      </c>
      <c r="B33" s="32" t="str">
        <f>Risques!$E$3</f>
        <v>Utilisation</v>
      </c>
      <c r="C33" s="32" t="str">
        <f>+Risques!$A9</f>
        <v>Technologie et propriété intellectuelle</v>
      </c>
      <c r="D33" s="3"/>
      <c r="E33" s="3"/>
      <c r="F33" s="5">
        <f t="shared" si="2"/>
        <v>0</v>
      </c>
      <c r="G33" s="3"/>
      <c r="H33" s="3"/>
      <c r="I33" s="40"/>
      <c r="J33" s="3"/>
      <c r="K33" s="18"/>
      <c r="L33" s="7">
        <f t="shared" si="3"/>
        <v>0</v>
      </c>
      <c r="M33" s="21"/>
    </row>
    <row r="34" spans="1:13" ht="20.100000000000001" customHeight="1" x14ac:dyDescent="0.25">
      <c r="A34" s="31">
        <f>+Risques!E10</f>
        <v>0</v>
      </c>
      <c r="B34" s="32" t="str">
        <f>Risques!$E$3</f>
        <v>Utilisation</v>
      </c>
      <c r="C34" s="32" t="str">
        <f>+Risques!$A10</f>
        <v>Fonds de roulement</v>
      </c>
      <c r="D34" s="3"/>
      <c r="E34" s="3"/>
      <c r="F34" s="5">
        <f t="shared" si="2"/>
        <v>0</v>
      </c>
      <c r="G34" s="3"/>
      <c r="H34" s="3"/>
      <c r="I34" s="40"/>
      <c r="J34" s="3"/>
      <c r="K34" s="18"/>
      <c r="L34" s="7">
        <f t="shared" si="3"/>
        <v>0</v>
      </c>
      <c r="M34" s="21"/>
    </row>
    <row r="35" spans="1:13" ht="20.100000000000001" customHeight="1" x14ac:dyDescent="0.25">
      <c r="A35" s="31">
        <f>+Risques!E11</f>
        <v>0</v>
      </c>
      <c r="B35" s="32" t="str">
        <f>Risques!$E$3</f>
        <v>Utilisation</v>
      </c>
      <c r="C35" s="32" t="str">
        <f>+Risques!$A11</f>
        <v>Autres facteurs</v>
      </c>
      <c r="D35" s="3"/>
      <c r="E35" s="3"/>
      <c r="F35" s="5">
        <f t="shared" si="2"/>
        <v>0</v>
      </c>
      <c r="G35" s="3"/>
      <c r="H35" s="3"/>
      <c r="I35" s="40"/>
      <c r="J35" s="3"/>
      <c r="K35" s="18"/>
      <c r="L35" s="7">
        <f t="shared" si="3"/>
        <v>0</v>
      </c>
      <c r="M35" s="21"/>
    </row>
    <row r="36" spans="1:13" ht="20.100000000000001" customHeight="1" x14ac:dyDescent="0.25">
      <c r="A36" s="31">
        <f>+Risques!F4</f>
        <v>0</v>
      </c>
      <c r="B36" s="32" t="str">
        <f>Risques!$F$3</f>
        <v>Consommables</v>
      </c>
      <c r="C36" s="32" t="str">
        <f>+Risques!$A4</f>
        <v>Communication</v>
      </c>
      <c r="D36" s="3"/>
      <c r="E36" s="3"/>
      <c r="F36" s="5">
        <f t="shared" si="2"/>
        <v>0</v>
      </c>
      <c r="G36" s="3"/>
      <c r="H36" s="3"/>
      <c r="I36" s="40"/>
      <c r="J36" s="3"/>
      <c r="K36" s="18"/>
      <c r="L36" s="7">
        <f t="shared" si="3"/>
        <v>0</v>
      </c>
      <c r="M36" s="21"/>
    </row>
    <row r="37" spans="1:13" ht="60.95" customHeight="1" x14ac:dyDescent="0.25">
      <c r="A37" s="31" t="str">
        <f>+Risques!F5</f>
        <v>L’introduction de nouveaux organismes peut être difficile si elle requiert de nouvelles compétences.</v>
      </c>
      <c r="B37" s="32" t="str">
        <f>Risques!$F$3</f>
        <v>Consommables</v>
      </c>
      <c r="C37" s="32" t="str">
        <f>+Risques!$A5</f>
        <v>Main-d’œuvre</v>
      </c>
      <c r="D37" s="3">
        <v>3</v>
      </c>
      <c r="E37" s="3">
        <v>3</v>
      </c>
      <c r="F37" s="5">
        <f t="shared" si="2"/>
        <v>9</v>
      </c>
      <c r="G37" s="3" t="s">
        <v>46</v>
      </c>
      <c r="H37" s="3" t="s">
        <v>52</v>
      </c>
      <c r="I37" s="40" t="s">
        <v>98</v>
      </c>
      <c r="J37" s="3">
        <v>1</v>
      </c>
      <c r="K37" s="18">
        <v>1</v>
      </c>
      <c r="L37" s="7">
        <f t="shared" si="3"/>
        <v>1</v>
      </c>
      <c r="M37" s="21"/>
    </row>
    <row r="38" spans="1:13" ht="20.100000000000001" customHeight="1" x14ac:dyDescent="0.25">
      <c r="A38" s="31">
        <f>+Risques!F6</f>
        <v>0</v>
      </c>
      <c r="B38" s="32" t="str">
        <f>Risques!$F$3</f>
        <v>Consommables</v>
      </c>
      <c r="C38" s="32" t="str">
        <f>+Risques!$A6</f>
        <v>Savoir-faire</v>
      </c>
      <c r="D38" s="3"/>
      <c r="E38" s="3"/>
      <c r="F38" s="5">
        <f t="shared" si="2"/>
        <v>0</v>
      </c>
      <c r="G38" s="3"/>
      <c r="H38" s="3"/>
      <c r="I38" s="40"/>
      <c r="J38" s="3"/>
      <c r="K38" s="18"/>
      <c r="L38" s="7">
        <f t="shared" si="3"/>
        <v>0</v>
      </c>
      <c r="M38" s="21"/>
    </row>
    <row r="39" spans="1:13" ht="58.5" customHeight="1" x14ac:dyDescent="0.25">
      <c r="A39" s="31" t="str">
        <f>+Risques!F7</f>
        <v>De nouveaux organismes doivent être expédiés à intervalles réguliers.</v>
      </c>
      <c r="B39" s="32" t="str">
        <f>Risques!$F$3</f>
        <v>Consommables</v>
      </c>
      <c r="C39" s="32" t="str">
        <f>+Risques!$A7</f>
        <v>Fournitures et matériel</v>
      </c>
      <c r="D39" s="3">
        <v>2</v>
      </c>
      <c r="E39" s="3">
        <v>3</v>
      </c>
      <c r="F39" s="5">
        <f>E39*D39</f>
        <v>6</v>
      </c>
      <c r="G39" s="3" t="s">
        <v>46</v>
      </c>
      <c r="H39" s="3" t="s">
        <v>52</v>
      </c>
      <c r="I39" s="40" t="s">
        <v>57</v>
      </c>
      <c r="J39" s="3">
        <v>1</v>
      </c>
      <c r="K39" s="18">
        <v>1</v>
      </c>
      <c r="L39" s="7">
        <f>K39*J39</f>
        <v>1</v>
      </c>
      <c r="M39" s="21"/>
    </row>
    <row r="40" spans="1:13" ht="20.100000000000001" customHeight="1" x14ac:dyDescent="0.25">
      <c r="A40" s="31">
        <f>+Risques!F8</f>
        <v>0</v>
      </c>
      <c r="B40" s="32" t="str">
        <f>Risques!$F$3</f>
        <v>Consommables</v>
      </c>
      <c r="C40" s="32" t="str">
        <f>+Risques!$A8</f>
        <v>Équipements et installations</v>
      </c>
      <c r="D40" s="3"/>
      <c r="E40" s="3"/>
      <c r="F40" s="5">
        <f t="shared" ref="F40:F59" si="4">E40*D40</f>
        <v>0</v>
      </c>
      <c r="G40" s="3"/>
      <c r="H40" s="3"/>
      <c r="I40" s="40"/>
      <c r="J40" s="3"/>
      <c r="K40" s="18"/>
      <c r="L40" s="7">
        <f t="shared" ref="L40:L59" si="5">K40*J40</f>
        <v>0</v>
      </c>
      <c r="M40" s="21"/>
    </row>
    <row r="41" spans="1:13" ht="109.5" customHeight="1" x14ac:dyDescent="0.25">
      <c r="A41" s="31" t="str">
        <f>+Risques!F9</f>
        <v>Les organismes ne doivent pas provoquer de dommages lors de leur libération dans l’environnement.</v>
      </c>
      <c r="B41" s="32" t="str">
        <f>Risques!$F$3</f>
        <v>Consommables</v>
      </c>
      <c r="C41" s="32" t="str">
        <f>+Risques!$A9</f>
        <v>Technologie et propriété intellectuelle</v>
      </c>
      <c r="D41" s="3">
        <v>3</v>
      </c>
      <c r="E41" s="3">
        <v>3</v>
      </c>
      <c r="F41" s="5">
        <f t="shared" si="4"/>
        <v>9</v>
      </c>
      <c r="G41" s="3" t="s">
        <v>46</v>
      </c>
      <c r="H41" s="3" t="s">
        <v>43</v>
      </c>
      <c r="I41" s="40" t="s">
        <v>58</v>
      </c>
      <c r="J41" s="3">
        <v>1</v>
      </c>
      <c r="K41" s="18">
        <v>1</v>
      </c>
      <c r="L41" s="7">
        <f t="shared" si="5"/>
        <v>1</v>
      </c>
      <c r="M41" s="21"/>
    </row>
    <row r="42" spans="1:13" ht="47.1" customHeight="1" x14ac:dyDescent="0.25">
      <c r="A42" s="31" t="str">
        <f>+Risques!F10</f>
        <v xml:space="preserve">Le coût des organismes ne devrait pas causer un choc.
</v>
      </c>
      <c r="B42" s="32" t="str">
        <f>Risques!$F$3</f>
        <v>Consommables</v>
      </c>
      <c r="C42" s="32" t="str">
        <f>+Risques!$A10</f>
        <v>Fonds de roulement</v>
      </c>
      <c r="D42" s="3"/>
      <c r="E42" s="3"/>
      <c r="F42" s="5">
        <f t="shared" si="4"/>
        <v>0</v>
      </c>
      <c r="G42" s="3"/>
      <c r="H42" s="3"/>
      <c r="I42" s="40"/>
      <c r="J42" s="3"/>
      <c r="K42" s="18"/>
      <c r="L42" s="7">
        <f t="shared" si="5"/>
        <v>0</v>
      </c>
      <c r="M42" s="21"/>
    </row>
    <row r="43" spans="1:13" ht="99" customHeight="1" x14ac:dyDescent="0.25">
      <c r="A43" s="31" t="str">
        <f>+Risques!F11</f>
        <v>Les services de livraison et les options postales peuvent ne pas être disponibles ou impliquer de longues périodes de transit pour les endroits éloignés.</v>
      </c>
      <c r="B43" s="32" t="str">
        <f>Risques!$F$3</f>
        <v>Consommables</v>
      </c>
      <c r="C43" s="32" t="str">
        <f>+Risques!$A11</f>
        <v>Autres facteurs</v>
      </c>
      <c r="D43" s="3">
        <v>3</v>
      </c>
      <c r="E43" s="3">
        <v>3</v>
      </c>
      <c r="F43" s="5">
        <f t="shared" si="4"/>
        <v>9</v>
      </c>
      <c r="G43" s="3" t="s">
        <v>45</v>
      </c>
      <c r="H43" s="3" t="s">
        <v>46</v>
      </c>
      <c r="I43" s="40" t="s">
        <v>59</v>
      </c>
      <c r="J43" s="3">
        <v>2</v>
      </c>
      <c r="K43" s="18">
        <v>1</v>
      </c>
      <c r="L43" s="7">
        <f t="shared" si="5"/>
        <v>2</v>
      </c>
      <c r="M43" s="21"/>
    </row>
    <row r="44" spans="1:13" ht="20.100000000000001" customHeight="1" x14ac:dyDescent="0.25">
      <c r="A44" s="31">
        <f>+Risques!G4</f>
        <v>0</v>
      </c>
      <c r="B44" s="32" t="str">
        <f>Risques!$G$3</f>
        <v>Maintenance</v>
      </c>
      <c r="C44" s="32" t="str">
        <f>+Risques!$A4</f>
        <v>Communication</v>
      </c>
      <c r="D44" s="3"/>
      <c r="E44" s="3"/>
      <c r="F44" s="5">
        <f t="shared" si="4"/>
        <v>0</v>
      </c>
      <c r="G44" s="3"/>
      <c r="H44" s="3"/>
      <c r="I44" s="40"/>
      <c r="J44" s="3"/>
      <c r="K44" s="18"/>
      <c r="L44" s="7">
        <f t="shared" si="5"/>
        <v>0</v>
      </c>
      <c r="M44" s="21"/>
    </row>
    <row r="45" spans="1:13" ht="29.1" customHeight="1" x14ac:dyDescent="0.25">
      <c r="A45" s="31" t="str">
        <f>+Risques!G5</f>
        <v>Les utilisateurs peuvent être analphabètes ou avoir un faible niveau d’instruction.</v>
      </c>
      <c r="B45" s="32" t="str">
        <f>Risques!$G$3</f>
        <v>Maintenance</v>
      </c>
      <c r="C45" s="32" t="str">
        <f>+Risques!$A5</f>
        <v>Main-d’œuvre</v>
      </c>
      <c r="D45" s="3">
        <v>3</v>
      </c>
      <c r="E45" s="3">
        <v>2</v>
      </c>
      <c r="F45" s="5">
        <f t="shared" si="4"/>
        <v>6</v>
      </c>
      <c r="G45" s="3" t="s">
        <v>39</v>
      </c>
      <c r="H45" s="3" t="s">
        <v>60</v>
      </c>
      <c r="I45" s="40" t="s">
        <v>61</v>
      </c>
      <c r="J45" s="3">
        <v>1</v>
      </c>
      <c r="K45" s="18">
        <v>1</v>
      </c>
      <c r="L45" s="7">
        <f t="shared" si="5"/>
        <v>1</v>
      </c>
      <c r="M45" s="21"/>
    </row>
    <row r="46" spans="1:13" ht="75.599999999999994" customHeight="1" x14ac:dyDescent="0.25">
      <c r="A46" s="31" t="str">
        <f>+Risques!G6</f>
        <v>Il existe probablement un manque important de savoir-faire en ce qui concerne la sécurité de manipulation des organismes.</v>
      </c>
      <c r="B46" s="32" t="str">
        <f>Risques!$G$3</f>
        <v>Maintenance</v>
      </c>
      <c r="C46" s="32" t="str">
        <f>+Risques!$A6</f>
        <v>Savoir-faire</v>
      </c>
      <c r="D46" s="3">
        <v>3</v>
      </c>
      <c r="E46" s="3">
        <v>3</v>
      </c>
      <c r="F46" s="5">
        <f t="shared" si="4"/>
        <v>9</v>
      </c>
      <c r="G46" s="3" t="s">
        <v>46</v>
      </c>
      <c r="H46" s="3" t="s">
        <v>52</v>
      </c>
      <c r="I46" s="40" t="s">
        <v>62</v>
      </c>
      <c r="J46" s="3">
        <v>1</v>
      </c>
      <c r="K46" s="18">
        <v>1</v>
      </c>
      <c r="L46" s="7">
        <f t="shared" si="5"/>
        <v>1</v>
      </c>
      <c r="M46" s="21"/>
    </row>
    <row r="47" spans="1:13" ht="20.100000000000001" customHeight="1" x14ac:dyDescent="0.25">
      <c r="A47" s="31">
        <f>+Risques!G7</f>
        <v>0</v>
      </c>
      <c r="B47" s="32" t="str">
        <f>Risques!$G$3</f>
        <v>Maintenance</v>
      </c>
      <c r="C47" s="32" t="str">
        <f>+Risques!$A7</f>
        <v>Fournitures et matériel</v>
      </c>
      <c r="D47" s="3"/>
      <c r="E47" s="3"/>
      <c r="F47" s="5">
        <f t="shared" si="4"/>
        <v>0</v>
      </c>
      <c r="G47" s="3"/>
      <c r="H47" s="3"/>
      <c r="I47" s="40"/>
      <c r="J47" s="3"/>
      <c r="K47" s="18"/>
      <c r="L47" s="7">
        <f t="shared" si="5"/>
        <v>0</v>
      </c>
      <c r="M47" s="21"/>
    </row>
    <row r="48" spans="1:13" ht="114" x14ac:dyDescent="0.25">
      <c r="A48" s="31" t="str">
        <f>+Risques!G8</f>
        <v>1. L’accès à des ordinateurs, au Wi-Fi, à l’Internet ou à un service cellulaire fiable peut faire défaut pour vider et rincer à distance les filtres, réservoirs, conduites et vannes. 2. Nécessité de déterminer comment entretenir à distance les déchiqueteuses ou d’autres équipements nécessitant une lubrification ou un huilage, y compris un démontage pour nettoyage.</v>
      </c>
      <c r="B48" s="32" t="str">
        <f>Risques!$G$3</f>
        <v>Maintenance</v>
      </c>
      <c r="C48" s="32" t="str">
        <f>+Risques!$A8</f>
        <v>Équipements et installations</v>
      </c>
      <c r="D48" s="3">
        <v>2</v>
      </c>
      <c r="E48" s="3">
        <v>2</v>
      </c>
      <c r="F48" s="5">
        <f t="shared" si="4"/>
        <v>4</v>
      </c>
      <c r="G48" s="3" t="s">
        <v>46</v>
      </c>
      <c r="H48" s="3" t="s">
        <v>52</v>
      </c>
      <c r="I48" s="40" t="s">
        <v>106</v>
      </c>
      <c r="J48" s="3">
        <v>1</v>
      </c>
      <c r="K48" s="18">
        <v>1</v>
      </c>
      <c r="L48" s="7">
        <f t="shared" si="5"/>
        <v>1</v>
      </c>
      <c r="M48" s="21"/>
    </row>
    <row r="49" spans="1:13" ht="36" customHeight="1" x14ac:dyDescent="0.25">
      <c r="A49" s="31">
        <f>+Risques!G9</f>
        <v>0</v>
      </c>
      <c r="B49" s="32" t="str">
        <f>Risques!$G$3</f>
        <v>Maintenance</v>
      </c>
      <c r="C49" s="32" t="str">
        <f>+Risques!$A9</f>
        <v>Technologie et propriété intellectuelle</v>
      </c>
      <c r="D49" s="3"/>
      <c r="E49" s="3"/>
      <c r="F49" s="5">
        <f t="shared" si="4"/>
        <v>0</v>
      </c>
      <c r="G49" s="3"/>
      <c r="H49" s="3"/>
      <c r="I49" s="40"/>
      <c r="J49" s="3"/>
      <c r="K49" s="18"/>
      <c r="L49" s="7">
        <f t="shared" si="5"/>
        <v>0</v>
      </c>
      <c r="M49" s="21"/>
    </row>
    <row r="50" spans="1:13" ht="20.100000000000001" customHeight="1" x14ac:dyDescent="0.25">
      <c r="A50" s="31">
        <f>+Risques!G10</f>
        <v>0</v>
      </c>
      <c r="B50" s="32" t="str">
        <f>Risques!$G$3</f>
        <v>Maintenance</v>
      </c>
      <c r="C50" s="32" t="str">
        <f>+Risques!$A10</f>
        <v>Fonds de roulement</v>
      </c>
      <c r="D50" s="3"/>
      <c r="E50" s="3"/>
      <c r="F50" s="5">
        <f t="shared" si="4"/>
        <v>0</v>
      </c>
      <c r="G50" s="3"/>
      <c r="H50" s="3"/>
      <c r="I50" s="40"/>
      <c r="J50" s="3"/>
      <c r="K50" s="18"/>
      <c r="L50" s="7">
        <f t="shared" si="5"/>
        <v>0</v>
      </c>
      <c r="M50" s="21"/>
    </row>
    <row r="51" spans="1:13" ht="20.100000000000001" customHeight="1" x14ac:dyDescent="0.25">
      <c r="A51" s="31">
        <f>+Risques!G11</f>
        <v>0</v>
      </c>
      <c r="B51" s="32" t="str">
        <f>Risques!$G$3</f>
        <v>Maintenance</v>
      </c>
      <c r="C51" s="32" t="str">
        <f>+Risques!$A11</f>
        <v>Autres facteurs</v>
      </c>
      <c r="D51" s="3"/>
      <c r="E51" s="3"/>
      <c r="F51" s="5">
        <f t="shared" si="4"/>
        <v>0</v>
      </c>
      <c r="G51" s="3"/>
      <c r="H51" s="3"/>
      <c r="I51" s="40"/>
      <c r="J51" s="3"/>
      <c r="K51" s="18"/>
      <c r="L51" s="7">
        <f t="shared" si="5"/>
        <v>0</v>
      </c>
      <c r="M51" s="21"/>
    </row>
    <row r="52" spans="1:13" ht="20.100000000000001" customHeight="1" x14ac:dyDescent="0.25">
      <c r="A52" s="31">
        <f>+Risques!H4</f>
        <v>0</v>
      </c>
      <c r="B52" s="32" t="str">
        <f>Risques!$H$3</f>
        <v>Élimination ou recyclage</v>
      </c>
      <c r="C52" s="32" t="str">
        <f>+Risques!$A4</f>
        <v>Communication</v>
      </c>
      <c r="D52" s="3"/>
      <c r="E52" s="3"/>
      <c r="F52" s="5">
        <f t="shared" si="4"/>
        <v>0</v>
      </c>
      <c r="G52" s="3"/>
      <c r="H52" s="3"/>
      <c r="I52" s="40"/>
      <c r="J52" s="3"/>
      <c r="K52" s="18"/>
      <c r="L52" s="7">
        <f t="shared" si="5"/>
        <v>0</v>
      </c>
      <c r="M52" s="21"/>
    </row>
    <row r="53" spans="1:13" ht="20.100000000000001" customHeight="1" x14ac:dyDescent="0.25">
      <c r="A53" s="31">
        <f>+Risques!H5</f>
        <v>0</v>
      </c>
      <c r="B53" s="32" t="str">
        <f>Risques!$H$3</f>
        <v>Élimination ou recyclage</v>
      </c>
      <c r="C53" s="32" t="str">
        <f>+Risques!$A5</f>
        <v>Main-d’œuvre</v>
      </c>
      <c r="D53" s="3"/>
      <c r="E53" s="3"/>
      <c r="F53" s="5">
        <f t="shared" si="4"/>
        <v>0</v>
      </c>
      <c r="G53" s="3"/>
      <c r="H53" s="3"/>
      <c r="I53" s="40"/>
      <c r="J53" s="3"/>
      <c r="K53" s="18"/>
      <c r="L53" s="7">
        <f t="shared" si="5"/>
        <v>0</v>
      </c>
      <c r="M53" s="21"/>
    </row>
    <row r="54" spans="1:13" ht="20.100000000000001" customHeight="1" x14ac:dyDescent="0.25">
      <c r="A54" s="31">
        <f>+Risques!H6</f>
        <v>0</v>
      </c>
      <c r="B54" s="32" t="str">
        <f>Risques!$H$3</f>
        <v>Élimination ou recyclage</v>
      </c>
      <c r="C54" s="32" t="str">
        <f>+Risques!$A6</f>
        <v>Savoir-faire</v>
      </c>
      <c r="D54" s="3"/>
      <c r="E54" s="3"/>
      <c r="F54" s="5">
        <f t="shared" si="4"/>
        <v>0</v>
      </c>
      <c r="G54" s="3"/>
      <c r="H54" s="3"/>
      <c r="I54" s="40"/>
      <c r="J54" s="3"/>
      <c r="K54" s="18"/>
      <c r="L54" s="7">
        <f t="shared" si="5"/>
        <v>0</v>
      </c>
      <c r="M54" s="21"/>
    </row>
    <row r="55" spans="1:13" ht="124.5" customHeight="1" x14ac:dyDescent="0.25">
      <c r="A55" s="31" t="str">
        <f>+Risques!H7</f>
        <v>Les filtres et le matériel d’expédition des organismes doivent répondre à tous les critères standard en matière de collecte des déchets. De plus, si les réservoirs, conduites, valves, etc., deviennent obsolètes, ils doivent également être conformes à ces critères.</v>
      </c>
      <c r="B55" s="32" t="str">
        <f>Risques!$H$3</f>
        <v>Élimination ou recyclage</v>
      </c>
      <c r="C55" s="32" t="str">
        <f>+Risques!$A7</f>
        <v>Fournitures et matériel</v>
      </c>
      <c r="D55" s="3">
        <v>3</v>
      </c>
      <c r="E55" s="3">
        <v>3</v>
      </c>
      <c r="F55" s="5">
        <f t="shared" si="4"/>
        <v>9</v>
      </c>
      <c r="G55" s="3" t="s">
        <v>51</v>
      </c>
      <c r="H55" s="3" t="s">
        <v>43</v>
      </c>
      <c r="I55" s="40" t="s">
        <v>63</v>
      </c>
      <c r="J55" s="3">
        <v>1</v>
      </c>
      <c r="K55" s="18">
        <v>1</v>
      </c>
      <c r="L55" s="7">
        <f t="shared" si="5"/>
        <v>1</v>
      </c>
      <c r="M55" s="21"/>
    </row>
    <row r="56" spans="1:13" ht="20.100000000000001" customHeight="1" x14ac:dyDescent="0.25">
      <c r="A56" s="31">
        <f>+Risques!H8</f>
        <v>0</v>
      </c>
      <c r="B56" s="32" t="str">
        <f>Risques!$H$3</f>
        <v>Élimination ou recyclage</v>
      </c>
      <c r="C56" s="32" t="str">
        <f>+Risques!$A8</f>
        <v>Équipements et installations</v>
      </c>
      <c r="D56" s="3"/>
      <c r="E56" s="3"/>
      <c r="F56" s="5">
        <f t="shared" si="4"/>
        <v>0</v>
      </c>
      <c r="G56" s="3"/>
      <c r="H56" s="3"/>
      <c r="I56" s="40"/>
      <c r="J56" s="3"/>
      <c r="K56" s="18"/>
      <c r="L56" s="7">
        <f t="shared" si="5"/>
        <v>0</v>
      </c>
      <c r="M56" s="21"/>
    </row>
    <row r="57" spans="1:13" ht="33.950000000000003" customHeight="1" x14ac:dyDescent="0.25">
      <c r="A57" s="31">
        <f>+Risques!H9</f>
        <v>0</v>
      </c>
      <c r="B57" s="32" t="str">
        <f>Risques!$H$3</f>
        <v>Élimination ou recyclage</v>
      </c>
      <c r="C57" s="32" t="str">
        <f>+Risques!$A9</f>
        <v>Technologie et propriété intellectuelle</v>
      </c>
      <c r="D57" s="3"/>
      <c r="E57" s="3"/>
      <c r="F57" s="5">
        <f t="shared" si="4"/>
        <v>0</v>
      </c>
      <c r="G57" s="3"/>
      <c r="H57" s="3"/>
      <c r="I57" s="40"/>
      <c r="J57" s="3"/>
      <c r="K57" s="18"/>
      <c r="L57" s="7">
        <f t="shared" si="5"/>
        <v>0</v>
      </c>
      <c r="M57" s="21"/>
    </row>
    <row r="58" spans="1:13" ht="20.100000000000001" customHeight="1" x14ac:dyDescent="0.25">
      <c r="A58" s="31">
        <f>+Risques!H10</f>
        <v>0</v>
      </c>
      <c r="B58" s="32" t="str">
        <f>Risques!$H$3</f>
        <v>Élimination ou recyclage</v>
      </c>
      <c r="C58" s="32" t="str">
        <f>+Risques!$A10</f>
        <v>Fonds de roulement</v>
      </c>
      <c r="D58" s="3"/>
      <c r="E58" s="3"/>
      <c r="F58" s="5">
        <f t="shared" si="4"/>
        <v>0</v>
      </c>
      <c r="G58" s="3"/>
      <c r="H58" s="3"/>
      <c r="I58" s="40"/>
      <c r="J58" s="3"/>
      <c r="K58" s="18"/>
      <c r="L58" s="7">
        <f t="shared" si="5"/>
        <v>0</v>
      </c>
      <c r="M58" s="21"/>
    </row>
    <row r="59" spans="1:13" ht="20.100000000000001" customHeight="1" thickBot="1" x14ac:dyDescent="0.3">
      <c r="A59" s="33">
        <f>+Risques!H11</f>
        <v>0</v>
      </c>
      <c r="B59" s="34" t="str">
        <f>Risques!$H$3</f>
        <v>Élimination ou recyclage</v>
      </c>
      <c r="C59" s="34" t="str">
        <f>+Risques!$A11</f>
        <v>Autres facteurs</v>
      </c>
      <c r="D59" s="4"/>
      <c r="E59" s="4"/>
      <c r="F59" s="6">
        <f t="shared" si="4"/>
        <v>0</v>
      </c>
      <c r="G59" s="4"/>
      <c r="H59" s="4"/>
      <c r="I59" s="41"/>
      <c r="J59" s="4"/>
      <c r="K59" s="27"/>
      <c r="L59" s="8">
        <f t="shared" si="5"/>
        <v>0</v>
      </c>
      <c r="M59" s="21"/>
    </row>
    <row r="60" spans="1:13" ht="20.100000000000001" customHeight="1" x14ac:dyDescent="0.25">
      <c r="A60" s="23" t="s">
        <v>64</v>
      </c>
      <c r="B60" s="23"/>
      <c r="C60" s="23"/>
      <c r="D60" s="24"/>
      <c r="E60" s="24"/>
      <c r="F60" s="25"/>
      <c r="G60" s="25"/>
      <c r="H60" s="25"/>
      <c r="I60" s="25"/>
      <c r="J60" s="26"/>
      <c r="K60" s="22"/>
      <c r="L60" s="22"/>
    </row>
    <row r="61" spans="1:13" ht="15.75" thickBot="1" x14ac:dyDescent="0.3"/>
    <row r="62" spans="1:13" ht="90" x14ac:dyDescent="0.25">
      <c r="A62" s="58" t="s">
        <v>107</v>
      </c>
      <c r="B62" s="35" t="s">
        <v>65</v>
      </c>
      <c r="G62" s="12"/>
      <c r="H62" s="58" t="s">
        <v>108</v>
      </c>
      <c r="I62" s="35" t="s">
        <v>65</v>
      </c>
    </row>
    <row r="63" spans="1:13" x14ac:dyDescent="0.25">
      <c r="A63" s="36" t="s">
        <v>66</v>
      </c>
      <c r="B63" s="37" t="s">
        <v>67</v>
      </c>
      <c r="H63" s="36" t="s">
        <v>68</v>
      </c>
      <c r="I63" s="37" t="s">
        <v>45</v>
      </c>
    </row>
    <row r="64" spans="1:13" x14ac:dyDescent="0.25">
      <c r="A64" s="36" t="s">
        <v>109</v>
      </c>
      <c r="B64" s="37" t="s">
        <v>69</v>
      </c>
      <c r="H64" s="36" t="s">
        <v>70</v>
      </c>
      <c r="I64" s="37" t="s">
        <v>71</v>
      </c>
    </row>
    <row r="65" spans="1:9" x14ac:dyDescent="0.25">
      <c r="A65" s="36" t="s">
        <v>72</v>
      </c>
      <c r="B65" s="37" t="s">
        <v>46</v>
      </c>
      <c r="H65" s="36" t="s">
        <v>73</v>
      </c>
      <c r="I65" s="37" t="s">
        <v>52</v>
      </c>
    </row>
    <row r="66" spans="1:9" x14ac:dyDescent="0.25">
      <c r="A66" s="36" t="s">
        <v>111</v>
      </c>
      <c r="B66" s="37" t="s">
        <v>42</v>
      </c>
      <c r="H66" s="36" t="s">
        <v>74</v>
      </c>
      <c r="I66" s="37" t="s">
        <v>43</v>
      </c>
    </row>
    <row r="67" spans="1:9" x14ac:dyDescent="0.25">
      <c r="A67" s="36" t="s">
        <v>75</v>
      </c>
      <c r="B67" s="37" t="s">
        <v>76</v>
      </c>
      <c r="H67" s="36" t="s">
        <v>77</v>
      </c>
      <c r="I67" s="37" t="s">
        <v>60</v>
      </c>
    </row>
    <row r="68" spans="1:9" x14ac:dyDescent="0.25">
      <c r="A68" s="36" t="s">
        <v>78</v>
      </c>
      <c r="B68" s="37" t="s">
        <v>39</v>
      </c>
      <c r="H68" s="36" t="s">
        <v>79</v>
      </c>
      <c r="I68" s="37" t="s">
        <v>40</v>
      </c>
    </row>
    <row r="69" spans="1:9" ht="15.75" thickBot="1" x14ac:dyDescent="0.3">
      <c r="A69" s="36" t="s">
        <v>80</v>
      </c>
      <c r="B69" s="37" t="s">
        <v>45</v>
      </c>
      <c r="H69" s="38" t="s">
        <v>81</v>
      </c>
      <c r="I69" s="39" t="s">
        <v>82</v>
      </c>
    </row>
    <row r="70" spans="1:9" x14ac:dyDescent="0.25">
      <c r="A70" s="36" t="s">
        <v>83</v>
      </c>
      <c r="B70" s="37" t="s">
        <v>51</v>
      </c>
      <c r="H70" s="12"/>
      <c r="I70" s="12"/>
    </row>
    <row r="71" spans="1:9" x14ac:dyDescent="0.25">
      <c r="A71" s="36" t="s">
        <v>84</v>
      </c>
      <c r="B71" s="37" t="s">
        <v>85</v>
      </c>
      <c r="H71" s="12"/>
      <c r="I71" s="12"/>
    </row>
    <row r="72" spans="1:9" x14ac:dyDescent="0.25">
      <c r="A72" s="36" t="s">
        <v>86</v>
      </c>
      <c r="B72" s="37" t="s">
        <v>87</v>
      </c>
      <c r="H72" s="12"/>
      <c r="I72" s="12"/>
    </row>
    <row r="73" spans="1:9" ht="15.75" thickBot="1" x14ac:dyDescent="0.3">
      <c r="A73" s="38" t="s">
        <v>88</v>
      </c>
      <c r="B73" s="39" t="s">
        <v>89</v>
      </c>
      <c r="H73" s="12"/>
      <c r="I73" s="12"/>
    </row>
  </sheetData>
  <mergeCells count="13">
    <mergeCell ref="A1:L1"/>
    <mergeCell ref="B2:B3"/>
    <mergeCell ref="A2:A3"/>
    <mergeCell ref="D2:D3"/>
    <mergeCell ref="F2:F3"/>
    <mergeCell ref="E2:E3"/>
    <mergeCell ref="L2:L3"/>
    <mergeCell ref="K2:K3"/>
    <mergeCell ref="G2:G3"/>
    <mergeCell ref="H2:H3"/>
    <mergeCell ref="C2:C3"/>
    <mergeCell ref="I2:I3"/>
    <mergeCell ref="J2:J3"/>
  </mergeCells>
  <pageMargins left="0.7" right="0.7" top="0.75" bottom="0.75" header="0.3" footer="0.3"/>
  <pageSetup orientation="portrait" r:id="rId1"/>
  <headerFooter>
    <oddFooter xml:space="preserve">&amp;L_x000D_&amp;1#&amp;&amp;"Calibri"&amp;10&amp;KFF0000 WIPO PERSONAL AND CONFIDENTIAL&amp;10&amp;KFF0000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tabSelected="1" zoomScale="75" zoomScaleNormal="75" workbookViewId="0">
      <pane ySplit="2" topLeftCell="A3" activePane="bottomLeft" state="frozen"/>
      <selection pane="bottomLeft" activeCell="A4" sqref="A4"/>
    </sheetView>
  </sheetViews>
  <sheetFormatPr defaultColWidth="8.85546875" defaultRowHeight="15" x14ac:dyDescent="0.25"/>
  <cols>
    <col min="1" max="1" width="71.42578125" style="11" customWidth="1"/>
    <col min="2" max="2" width="17" style="11" customWidth="1"/>
    <col min="3" max="4" width="35.42578125" style="10" customWidth="1"/>
    <col min="5" max="16384" width="8.85546875" style="10"/>
  </cols>
  <sheetData>
    <row r="1" spans="1:4" s="9" customFormat="1" ht="60" customHeight="1" thickBot="1" x14ac:dyDescent="0.3">
      <c r="A1" s="62" t="s">
        <v>90</v>
      </c>
      <c r="B1" s="63"/>
      <c r="C1" s="63"/>
      <c r="D1" s="64"/>
    </row>
    <row r="2" spans="1:4" ht="44.45" customHeight="1" x14ac:dyDescent="0.2">
      <c r="A2" s="42" t="s">
        <v>91</v>
      </c>
      <c r="B2" s="43" t="s">
        <v>65</v>
      </c>
      <c r="C2" s="44" t="s">
        <v>92</v>
      </c>
      <c r="D2" s="45" t="s">
        <v>93</v>
      </c>
    </row>
    <row r="3" spans="1:4" ht="39.950000000000003" customHeight="1" x14ac:dyDescent="0.2">
      <c r="A3" s="46" t="s">
        <v>66</v>
      </c>
      <c r="B3" s="49" t="s">
        <v>67</v>
      </c>
      <c r="C3" s="48">
        <f>SUMIF('Importance des risques'!$G$4:$G$59,"NOI",'Importance des risques'!$F$4:$F$59)</f>
        <v>0</v>
      </c>
      <c r="D3" s="48">
        <f>SUMIF('Importance des risques'!$G$4:$G$59,"NOI",'Importance des risques'!$L$4:$L$59)</f>
        <v>0</v>
      </c>
    </row>
    <row r="4" spans="1:4" ht="39.950000000000003" customHeight="1" x14ac:dyDescent="0.2">
      <c r="A4" s="46" t="s">
        <v>109</v>
      </c>
      <c r="B4" s="49" t="s">
        <v>69</v>
      </c>
      <c r="C4" s="48">
        <f>SUMIF('Importance des risques'!$G$4:$G$59,"CDG",'Importance des risques'!$F$4:$F$59)</f>
        <v>0</v>
      </c>
      <c r="D4" s="48">
        <f>SUMIF('Importance des risques'!$G$4:$G$59,"CDG",'Importance des risques'!$L$4:$L$59)</f>
        <v>0</v>
      </c>
    </row>
    <row r="5" spans="1:4" ht="39.950000000000003" customHeight="1" x14ac:dyDescent="0.2">
      <c r="A5" s="46" t="s">
        <v>72</v>
      </c>
      <c r="B5" s="49" t="s">
        <v>46</v>
      </c>
      <c r="C5" s="48">
        <f>SUMIF('Importance des risques'!$G$4:$G$59,"PSD",'Importance des risques'!$F$4:$F$59)</f>
        <v>37</v>
      </c>
      <c r="D5" s="48">
        <f>SUMIF('Importance des risques'!$G$4:$G$59,"PSD",'Importance des risques'!$L$4:$L$59)</f>
        <v>5</v>
      </c>
    </row>
    <row r="6" spans="1:4" ht="39.950000000000003" customHeight="1" x14ac:dyDescent="0.2">
      <c r="A6" s="46" t="s">
        <v>111</v>
      </c>
      <c r="B6" s="49" t="s">
        <v>42</v>
      </c>
      <c r="C6" s="48">
        <f>SUMIF('Importance des risques'!$G$4:$G$59,"RPD",'Importance des risques'!$F$4:$F$59)</f>
        <v>12</v>
      </c>
      <c r="D6" s="48">
        <f>SUMIF('Importance des risques'!$G$4:$G$59,"RPD",'Importance des risques'!$L$4:$L$59)</f>
        <v>7</v>
      </c>
    </row>
    <row r="7" spans="1:4" ht="39.950000000000003" customHeight="1" x14ac:dyDescent="0.2">
      <c r="A7" s="46" t="s">
        <v>75</v>
      </c>
      <c r="B7" s="49" t="s">
        <v>76</v>
      </c>
      <c r="C7" s="48">
        <f>SUMIF('Importance des risques'!$G$4:$G$59,"FDP",'Importance des risques'!$F$4:$F$59)</f>
        <v>0</v>
      </c>
      <c r="D7" s="48">
        <f>SUMIF('Importance des risques'!$G$4:$G$59,"FDP",'Importance des risques'!$L$4:$L$59)</f>
        <v>0</v>
      </c>
    </row>
    <row r="8" spans="1:4" ht="39.950000000000003" customHeight="1" x14ac:dyDescent="0.2">
      <c r="A8" s="46" t="s">
        <v>78</v>
      </c>
      <c r="B8" s="49" t="s">
        <v>39</v>
      </c>
      <c r="C8" s="48">
        <f>SUMIF('Importance des risques'!$G$4:$G$59,"PPL",'Importance des risques'!$F$4:$F$59)</f>
        <v>19</v>
      </c>
      <c r="D8" s="48">
        <f>SUMIF('Importance des risques'!$G$4:$G$59,"PPL",'Importance des risques'!$L$4:$L$59)</f>
        <v>4</v>
      </c>
    </row>
    <row r="9" spans="1:4" ht="39.950000000000003" customHeight="1" x14ac:dyDescent="0.2">
      <c r="A9" s="46" t="s">
        <v>80</v>
      </c>
      <c r="B9" s="49" t="s">
        <v>45</v>
      </c>
      <c r="C9" s="48">
        <f>SUMIF('Importance des risques'!$G$4:$G$59,"ICS",'Importance des risques'!$F$4:$F$59)</f>
        <v>24</v>
      </c>
      <c r="D9" s="48">
        <f>SUMIF('Importance des risques'!$G$4:$G$59,"ICS",'Importance des risques'!$L$4:$L$59)</f>
        <v>9</v>
      </c>
    </row>
    <row r="10" spans="1:4" ht="39.950000000000003" customHeight="1" x14ac:dyDescent="0.2">
      <c r="A10" s="46" t="s">
        <v>83</v>
      </c>
      <c r="B10" s="49" t="s">
        <v>51</v>
      </c>
      <c r="C10" s="48">
        <f>SUMIF('Importance des risques'!$G$4:$G$59,"ESB",'Importance des risques'!$F$4:$F$59)</f>
        <v>24</v>
      </c>
      <c r="D10" s="48">
        <f>SUMIF('Importance des risques'!$G$4:$G$59,"ESB",'Importance des risques'!$L$4:$L$59)</f>
        <v>6</v>
      </c>
    </row>
    <row r="11" spans="1:4" ht="39.950000000000003" customHeight="1" x14ac:dyDescent="0.2">
      <c r="A11" s="46" t="s">
        <v>84</v>
      </c>
      <c r="B11" s="49" t="s">
        <v>85</v>
      </c>
      <c r="C11" s="48">
        <f>SUMIF('Importance des risques'!$G$4:$G$59,"NPP",'Importance des risques'!$F$4:$F$59)</f>
        <v>0</v>
      </c>
      <c r="D11" s="48">
        <f>SUMIF('Importance des risques'!$G$4:$G$59,"NPP",'Importance des risques'!$L$4:$L$59)</f>
        <v>0</v>
      </c>
    </row>
    <row r="12" spans="1:4" ht="39.950000000000003" customHeight="1" x14ac:dyDescent="0.2">
      <c r="A12" s="46" t="s">
        <v>86</v>
      </c>
      <c r="B12" s="49" t="s">
        <v>87</v>
      </c>
      <c r="C12" s="48">
        <f>SUMIF('Importance des risques'!$G$4:$G$59,"OPS",'Importance des risques'!$F$4:$F$59)</f>
        <v>0</v>
      </c>
      <c r="D12" s="48">
        <f>SUMIF('Importance des risques'!$G$4:$G$59,"OPS",'Importance des risques'!$L$4:$L$59)</f>
        <v>0</v>
      </c>
    </row>
    <row r="13" spans="1:4" ht="39.950000000000003" customHeight="1" thickBot="1" x14ac:dyDescent="0.25">
      <c r="A13" s="47" t="s">
        <v>88</v>
      </c>
      <c r="B13" s="49" t="s">
        <v>89</v>
      </c>
      <c r="C13" s="48">
        <f>SUMIF('Importance des risques'!$G$4:$G$59,"PST",'Importance des risques'!$F$4:$F$59)</f>
        <v>0</v>
      </c>
      <c r="D13" s="48">
        <f>SUMIF('Importance des risques'!$G$4:$G$59,"PST",'Importance des risques'!$L$4:$L$59)</f>
        <v>0</v>
      </c>
    </row>
  </sheetData>
  <mergeCells count="1">
    <mergeCell ref="A1:D1"/>
  </mergeCells>
  <pageMargins left="0.7" right="0.7" top="0.75" bottom="0.75" header="0.3" footer="0.3"/>
  <pageSetup orientation="portrait" r:id="rId1"/>
  <headerFooter>
    <oddFooter xml:space="preserve">&amp;L_x000D_&amp;1#&amp;&amp;"Calibri"&amp;10&amp;KFF0000 WIPO PERSONAL AND CONFIDENTIAL&amp;10&amp;KFF0000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
  <sheetViews>
    <sheetView zoomScale="75" zoomScaleNormal="75" workbookViewId="0">
      <selection activeCell="B23" sqref="B23"/>
    </sheetView>
  </sheetViews>
  <sheetFormatPr defaultColWidth="8.85546875" defaultRowHeight="14.25" x14ac:dyDescent="0.2"/>
  <cols>
    <col min="1" max="1" width="58.7109375" style="10" customWidth="1"/>
    <col min="2" max="2" width="19.28515625" style="10" customWidth="1"/>
    <col min="3" max="3" width="29.85546875" style="10" customWidth="1"/>
    <col min="4" max="4" width="27.140625" style="10" customWidth="1"/>
    <col min="5" max="16384" width="8.85546875" style="10"/>
  </cols>
  <sheetData>
    <row r="1" spans="1:4" ht="60" customHeight="1" thickBot="1" x14ac:dyDescent="0.25">
      <c r="A1" s="62" t="s">
        <v>94</v>
      </c>
      <c r="B1" s="63"/>
      <c r="C1" s="63"/>
      <c r="D1" s="64"/>
    </row>
    <row r="2" spans="1:4" ht="44.45" customHeight="1" x14ac:dyDescent="0.2">
      <c r="A2" s="57" t="s">
        <v>95</v>
      </c>
      <c r="B2" s="43" t="s">
        <v>65</v>
      </c>
      <c r="C2" s="43" t="s">
        <v>92</v>
      </c>
      <c r="D2" s="50" t="s">
        <v>93</v>
      </c>
    </row>
    <row r="3" spans="1:4" ht="18" x14ac:dyDescent="0.2">
      <c r="A3" s="51" t="s">
        <v>68</v>
      </c>
      <c r="B3" s="53" t="s">
        <v>45</v>
      </c>
      <c r="C3" s="48">
        <f>SUMIF('Importance des risques'!$H$4:$H$59,"ICS",'Importance des risques'!$F$4:$F$59)</f>
        <v>0</v>
      </c>
      <c r="D3" s="48">
        <f>SUMIF('Importance des risques'!$H$4:$H$59,"ICS",'Importance des risques'!$L$4:$L$59)</f>
        <v>0</v>
      </c>
    </row>
    <row r="4" spans="1:4" ht="18" x14ac:dyDescent="0.2">
      <c r="A4" s="51" t="s">
        <v>70</v>
      </c>
      <c r="B4" s="53" t="s">
        <v>71</v>
      </c>
      <c r="C4" s="48">
        <f>SUMIF('Importance des risques'!$H$4:$H$59,"S",'Importance des risques'!$F$4:$F$59)</f>
        <v>0</v>
      </c>
      <c r="D4" s="48">
        <f>SUMIF('Importance des risques'!$H$4:$H$59,"S",'Importance des risques'!$L$4:$L$59)</f>
        <v>0</v>
      </c>
    </row>
    <row r="5" spans="1:4" ht="18" x14ac:dyDescent="0.2">
      <c r="A5" s="51" t="s">
        <v>73</v>
      </c>
      <c r="B5" s="53" t="s">
        <v>52</v>
      </c>
      <c r="C5" s="48">
        <f>SUMIF('Importance des risques'!$H$4:$H$59,"D",'Importance des risques'!$F$4:$F$59)</f>
        <v>43</v>
      </c>
      <c r="D5" s="48">
        <f>SUMIF('Importance des risques'!$H$4:$H$59,"D",'Importance des risques'!$L$4:$L$59)</f>
        <v>9</v>
      </c>
    </row>
    <row r="6" spans="1:4" ht="18" x14ac:dyDescent="0.2">
      <c r="A6" s="51" t="s">
        <v>74</v>
      </c>
      <c r="B6" s="53" t="s">
        <v>43</v>
      </c>
      <c r="C6" s="48">
        <f>SUMIF('Importance des risques'!$H$4:$H$59,"R-D",'Importance des risques'!$F$4:$F$59)</f>
        <v>39</v>
      </c>
      <c r="D6" s="48">
        <f>SUMIF('Importance des risques'!$H$4:$H$59,"R-D",'Importance des risques'!$L$4:$L$59)</f>
        <v>10</v>
      </c>
    </row>
    <row r="7" spans="1:4" ht="18" x14ac:dyDescent="0.2">
      <c r="A7" s="51" t="s">
        <v>77</v>
      </c>
      <c r="B7" s="53" t="s">
        <v>60</v>
      </c>
      <c r="C7" s="48">
        <f>SUMIF('Importance des risques'!$H$4:$H$59,"T",'Importance des risques'!$F$4:$F$59)</f>
        <v>6</v>
      </c>
      <c r="D7" s="55">
        <f>SUMIF('Importance des risques'!$H$4:$H$59,"T",'Importance des risques'!$L$4:$L$59)</f>
        <v>1</v>
      </c>
    </row>
    <row r="8" spans="1:4" ht="18" x14ac:dyDescent="0.2">
      <c r="A8" s="51" t="s">
        <v>79</v>
      </c>
      <c r="B8" s="53" t="s">
        <v>40</v>
      </c>
      <c r="C8" s="48">
        <f>SUMIF('Importance des risques'!$H$4:$H$59,"L",'Importance des risques'!$F$4:$F$59)</f>
        <v>4</v>
      </c>
      <c r="D8" s="48">
        <f>SUMIF('Importance des risques'!$H$4:$H$59,"L",'Importance des risques'!$L$4:$L$59)</f>
        <v>2</v>
      </c>
    </row>
    <row r="9" spans="1:4" ht="18.75" thickBot="1" x14ac:dyDescent="0.25">
      <c r="A9" s="52" t="s">
        <v>81</v>
      </c>
      <c r="B9" s="54" t="s">
        <v>82</v>
      </c>
      <c r="C9" s="48">
        <f>SUMIF('Importance des risques'!$H$4:$H$59,"PL",'Importance des risques'!$F$4:$F$59)</f>
        <v>0</v>
      </c>
      <c r="D9" s="48">
        <f>SUMIF('Importance des risques'!$H$4:$H$59,"PL",'Importance des risques'!$L$4:$L$59)</f>
        <v>0</v>
      </c>
    </row>
  </sheetData>
  <mergeCells count="1">
    <mergeCell ref="A1:D1"/>
  </mergeCells>
  <pageMargins left="0.7" right="0.7" top="0.75" bottom="0.75" header="0.3" footer="0.3"/>
  <pageSetup orientation="portrait" r:id="rId1"/>
  <headerFooter>
    <oddFooter xml:space="preserve">&amp;L_x000D_&amp;1#&amp;&amp;"Calibri"&amp;10&amp;KFF0000 WIPO PERSONAL AND CONFIDENTIAL&amp;10&amp;KFF0000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L33" sqref="L33"/>
    </sheetView>
  </sheetViews>
  <sheetFormatPr defaultRowHeight="15" x14ac:dyDescent="0.25"/>
  <sheetData/>
  <pageMargins left="0.7" right="0.7" top="0.75" bottom="0.75" header="0.3" footer="0.3"/>
  <pageSetup orientation="portrait" r:id="rId1"/>
  <headerFooter>
    <oddFooter xml:space="preserve">&amp;L_x000D_&amp;1#&amp;&amp;"Calibri"&amp;10&amp;KFF0000 WIPO PERSONAL AND CONFIDENTIAL&amp;10&amp;KFF0000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Risques</vt:lpstr>
      <vt:lpstr>Importance des risques</vt:lpstr>
      <vt:lpstr>Importance pour le cycle de vie</vt:lpstr>
      <vt:lpstr>Où les risques sont traités</vt:lpstr>
      <vt:lpstr>Notes et références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Phyllis Leah Speser</dc:creator>
  <cp:keywords>FOR OFFICIAL USE ONLY</cp:keywords>
  <cp:lastModifiedBy>OLIVIÉ Karen</cp:lastModifiedBy>
  <dcterms:created xsi:type="dcterms:W3CDTF">2019-10-29T03:55:51Z</dcterms:created>
  <dcterms:modified xsi:type="dcterms:W3CDTF">2025-05-20T13:05:59Z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8beb2d49-15e1-4ead-b63d-4aa2ea75018b</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y fmtid="{D5CDD505-2E9C-101B-9397-08002B2CF9AE}" pid="8" name="MSIP_Label_7f67ef74-ebea-48bf-9eae-94417d17ac62_Enabled">
    <vt:lpwstr>true</vt:lpwstr>
  </property>
  <property fmtid="{D5CDD505-2E9C-101B-9397-08002B2CF9AE}" pid="9" name="MSIP_Label_7f67ef74-ebea-48bf-9eae-94417d17ac62_SetDate">
    <vt:lpwstr>2024-12-26T16:37:09Z</vt:lpwstr>
  </property>
  <property fmtid="{D5CDD505-2E9C-101B-9397-08002B2CF9AE}" pid="10" name="MSIP_Label_7f67ef74-ebea-48bf-9eae-94417d17ac62_Method">
    <vt:lpwstr>Standard</vt:lpwstr>
  </property>
  <property fmtid="{D5CDD505-2E9C-101B-9397-08002B2CF9AE}" pid="11" name="MSIP_Label_7f67ef74-ebea-48bf-9eae-94417d17ac62_Name">
    <vt:lpwstr>POC Confidential Personal</vt:lpwstr>
  </property>
  <property fmtid="{D5CDD505-2E9C-101B-9397-08002B2CF9AE}" pid="12" name="MSIP_Label_7f67ef74-ebea-48bf-9eae-94417d17ac62_SiteId">
    <vt:lpwstr>faa31b06-8ccc-48c9-867f-f7510dd11c02</vt:lpwstr>
  </property>
  <property fmtid="{D5CDD505-2E9C-101B-9397-08002B2CF9AE}" pid="13" name="MSIP_Label_7f67ef74-ebea-48bf-9eae-94417d17ac62_ActionId">
    <vt:lpwstr>bdd7f6b7-154e-4f49-96ff-30427e378b97</vt:lpwstr>
  </property>
  <property fmtid="{D5CDD505-2E9C-101B-9397-08002B2CF9AE}" pid="14" name="MSIP_Label_7f67ef74-ebea-48bf-9eae-94417d17ac62_ContentBits">
    <vt:lpwstr>3</vt:lpwstr>
  </property>
</Properties>
</file>