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montillot\Desktop\Updated tools for website\Biofuel example\"/>
    </mc:Choice>
  </mc:AlternateContent>
  <xr:revisionPtr revIDLastSave="0" documentId="13_ncr:1_{239AD1CE-71EC-45F4-91A7-3B448E327D31}" xr6:coauthVersionLast="47" xr6:coauthVersionMax="47" xr10:uidLastSave="{00000000-0000-0000-0000-000000000000}"/>
  <bookViews>
    <workbookView xWindow="22932" yWindow="-108" windowWidth="23256" windowHeight="14016" xr2:uid="{00000000-000D-0000-FFFF-FFFF00000000}"/>
  </bookViews>
  <sheets>
    <sheet name="NPV - single rate" sheetId="1" r:id="rId1"/>
    <sheet name="Assumptions and no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B14" i="1" l="1"/>
  <c r="D12" i="1"/>
  <c r="E12" i="1"/>
  <c r="G12" i="1"/>
  <c r="H12" i="1"/>
  <c r="I12" i="1"/>
  <c r="J12" i="1"/>
  <c r="T12" i="1"/>
  <c r="U12" i="1"/>
  <c r="V12" i="1"/>
  <c r="W12" i="1"/>
  <c r="C7" i="1" l="1"/>
  <c r="V9" i="1" l="1"/>
  <c r="U9" i="1"/>
  <c r="V7" i="1"/>
  <c r="U7" i="1"/>
  <c r="H7" i="1"/>
  <c r="H10" i="1" s="1"/>
  <c r="G7" i="1"/>
  <c r="W9" i="1"/>
  <c r="T9" i="1"/>
  <c r="S9" i="1"/>
  <c r="R9" i="1"/>
  <c r="Q9" i="1"/>
  <c r="P9" i="1"/>
  <c r="O9" i="1"/>
  <c r="W7" i="1"/>
  <c r="T7" i="1"/>
  <c r="S7" i="1"/>
  <c r="R7" i="1"/>
  <c r="Q7" i="1"/>
  <c r="P7" i="1"/>
  <c r="O7" i="1"/>
  <c r="N9" i="1"/>
  <c r="N7" i="1"/>
  <c r="M7" i="1"/>
  <c r="M9" i="1"/>
  <c r="L9" i="1"/>
  <c r="K9" i="1"/>
  <c r="J9" i="1"/>
  <c r="I9" i="1"/>
  <c r="L7" i="1"/>
  <c r="K7" i="1"/>
  <c r="J7" i="1"/>
  <c r="I7" i="1"/>
  <c r="F7" i="1"/>
  <c r="F10" i="1" s="1"/>
  <c r="E7" i="1"/>
  <c r="E10" i="1" s="1"/>
  <c r="D7" i="1"/>
  <c r="D10" i="1" s="1"/>
  <c r="C10" i="1"/>
  <c r="C11" i="1" s="1"/>
  <c r="N10" i="1" l="1"/>
  <c r="O10" i="1"/>
  <c r="J10" i="1"/>
  <c r="V10" i="1"/>
  <c r="T10" i="1"/>
  <c r="W10" i="1"/>
  <c r="Q10" i="1"/>
  <c r="U10" i="1"/>
  <c r="G10" i="1"/>
  <c r="I10" i="1"/>
  <c r="P10" i="1"/>
  <c r="R10" i="1"/>
  <c r="K10" i="1"/>
  <c r="L10" i="1"/>
  <c r="M10" i="1"/>
  <c r="S10" i="1"/>
  <c r="D11" i="1"/>
  <c r="E11" i="1" s="1"/>
  <c r="B13" i="1" l="1"/>
  <c r="F11" i="1"/>
  <c r="G11" i="1" l="1"/>
  <c r="H11" i="1" l="1"/>
  <c r="I11" i="1" s="1"/>
</calcChain>
</file>

<file path=xl/sharedStrings.xml><?xml version="1.0" encoding="utf-8"?>
<sst xmlns="http://schemas.openxmlformats.org/spreadsheetml/2006/main" count="23" uniqueCount="23">
  <si>
    <t>Expenses</t>
  </si>
  <si>
    <t>Revenues</t>
  </si>
  <si>
    <t>Stage</t>
  </si>
  <si>
    <t>Launch</t>
  </si>
  <si>
    <t xml:space="preserve">Idea </t>
  </si>
  <si>
    <t>Design</t>
  </si>
  <si>
    <t xml:space="preserve">Period </t>
  </si>
  <si>
    <t xml:space="preserve">Development </t>
  </si>
  <si>
    <t>Development</t>
  </si>
  <si>
    <t>Test</t>
  </si>
  <si>
    <t>Net present value (NPV) calculator</t>
  </si>
  <si>
    <t>Discount rate</t>
  </si>
  <si>
    <t>Units sold</t>
  </si>
  <si>
    <t>Gross profit</t>
  </si>
  <si>
    <t>Investment to date</t>
  </si>
  <si>
    <t>Net present value</t>
  </si>
  <si>
    <t>Total gross profit (not discounted)</t>
  </si>
  <si>
    <t>Internal rate of return</t>
  </si>
  <si>
    <t>Post-launch</t>
  </si>
  <si>
    <t>Half-year</t>
  </si>
  <si>
    <t>Average revenue per unit</t>
  </si>
  <si>
    <t>Average cost of goods per unit</t>
  </si>
  <si>
    <t>Screen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</si>
</sst>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%"/>
  </numFmts>
  <fonts count="1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9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164" fontId="0" fillId="0" borderId="0" xfId="0" applyNumberFormat="1"/>
    <xf numFmtId="38" fontId="0" fillId="0" borderId="0" xfId="0" applyNumberFormat="1"/>
    <xf numFmtId="165" fontId="0" fillId="0" borderId="0" xfId="0" applyNumberFormat="1"/>
    <xf numFmtId="3" fontId="0" fillId="0" borderId="0" xfId="0" applyNumberFormat="1"/>
    <xf numFmtId="0" fontId="1" fillId="0" borderId="0" xfId="0" applyFont="1"/>
    <xf numFmtId="38" fontId="3" fillId="0" borderId="0" xfId="0" applyNumberFormat="1" applyFont="1"/>
    <xf numFmtId="9" fontId="3" fillId="0" borderId="0" xfId="1" applyFont="1"/>
    <xf numFmtId="0" fontId="4" fillId="0" borderId="0" xfId="0" applyFont="1" applyAlignment="1">
      <alignment vertical="center"/>
    </xf>
    <xf numFmtId="0" fontId="5" fillId="3" borderId="0" xfId="0" applyFont="1" applyFill="1" applyAlignment="1">
      <alignment horizontal="left" vertical="center" wrapText="1"/>
    </xf>
    <xf numFmtId="0" fontId="5" fillId="3" borderId="1" xfId="0" applyFont="1" applyFill="1" applyBorder="1" applyAlignment="1">
      <alignment horizontal="right" vertical="center" wrapText="1" indent="1"/>
    </xf>
    <xf numFmtId="0" fontId="5" fillId="3" borderId="2" xfId="0" applyFont="1" applyFill="1" applyBorder="1" applyAlignment="1">
      <alignment horizontal="right" vertical="center" wrapText="1" indent="1"/>
    </xf>
    <xf numFmtId="164" fontId="5" fillId="3" borderId="2" xfId="0" applyNumberFormat="1" applyFont="1" applyFill="1" applyBorder="1" applyAlignment="1">
      <alignment horizontal="right" vertical="center" wrapText="1" indent="1"/>
    </xf>
    <xf numFmtId="0" fontId="6" fillId="0" borderId="0" xfId="0" applyFont="1" applyAlignment="1">
      <alignment wrapText="1"/>
    </xf>
    <xf numFmtId="0" fontId="7" fillId="0" borderId="4" xfId="0" applyFont="1" applyBorder="1" applyAlignment="1">
      <alignment horizontal="left" vertical="center"/>
    </xf>
    <xf numFmtId="165" fontId="8" fillId="0" borderId="5" xfId="0" applyNumberFormat="1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3" fontId="8" fillId="0" borderId="5" xfId="0" applyNumberFormat="1" applyFont="1" applyBorder="1" applyAlignment="1">
      <alignment horizontal="left" vertical="center"/>
    </xf>
    <xf numFmtId="38" fontId="8" fillId="0" borderId="5" xfId="0" applyNumberFormat="1" applyFont="1" applyBorder="1" applyAlignment="1">
      <alignment horizontal="left" vertical="center"/>
    </xf>
    <xf numFmtId="38" fontId="9" fillId="0" borderId="5" xfId="0" applyNumberFormat="1" applyFont="1" applyBorder="1" applyAlignment="1">
      <alignment horizontal="left" vertical="center"/>
    </xf>
    <xf numFmtId="3" fontId="10" fillId="2" borderId="5" xfId="0" applyNumberFormat="1" applyFont="1" applyFill="1" applyBorder="1" applyAlignment="1">
      <alignment horizontal="right" vertical="center" indent="1"/>
    </xf>
    <xf numFmtId="0" fontId="11" fillId="3" borderId="0" xfId="0" applyFont="1" applyFill="1" applyAlignment="1">
      <alignment horizontal="left" vertical="center" wrapText="1" indent="1"/>
    </xf>
    <xf numFmtId="38" fontId="10" fillId="0" borderId="4" xfId="0" applyNumberFormat="1" applyFont="1" applyBorder="1"/>
    <xf numFmtId="38" fontId="10" fillId="0" borderId="5" xfId="0" applyNumberFormat="1" applyFont="1" applyBorder="1"/>
    <xf numFmtId="38" fontId="12" fillId="2" borderId="4" xfId="0" applyNumberFormat="1" applyFont="1" applyFill="1" applyBorder="1"/>
    <xf numFmtId="9" fontId="12" fillId="2" borderId="5" xfId="1" applyFont="1" applyFill="1" applyBorder="1"/>
    <xf numFmtId="165" fontId="10" fillId="0" borderId="5" xfId="0" applyNumberFormat="1" applyFont="1" applyBorder="1"/>
    <xf numFmtId="0" fontId="10" fillId="0" borderId="5" xfId="0" applyFont="1" applyBorder="1"/>
    <xf numFmtId="3" fontId="10" fillId="0" borderId="5" xfId="0" applyNumberFormat="1" applyFont="1" applyBorder="1" applyAlignment="1">
      <alignment horizontal="right" vertical="center"/>
    </xf>
    <xf numFmtId="3" fontId="10" fillId="0" borderId="5" xfId="0" applyNumberFormat="1" applyFont="1" applyBorder="1"/>
    <xf numFmtId="38" fontId="10" fillId="2" borderId="5" xfId="0" applyNumberFormat="1" applyFont="1" applyFill="1" applyBorder="1"/>
    <xf numFmtId="0" fontId="5" fillId="3" borderId="3" xfId="0" applyFont="1" applyFill="1" applyBorder="1" applyAlignment="1">
      <alignment horizontal="right" vertical="center" wrapText="1" indent="1"/>
    </xf>
    <xf numFmtId="0" fontId="11" fillId="3" borderId="1" xfId="0" applyFont="1" applyFill="1" applyBorder="1" applyAlignment="1">
      <alignment horizontal="right" vertical="center" indent="1"/>
    </xf>
    <xf numFmtId="0" fontId="11" fillId="3" borderId="2" xfId="0" applyFont="1" applyFill="1" applyBorder="1" applyAlignment="1">
      <alignment horizontal="right" vertical="center" indent="1"/>
    </xf>
    <xf numFmtId="0" fontId="11" fillId="3" borderId="0" xfId="0" applyFont="1" applyFill="1" applyAlignment="1">
      <alignment horizontal="right" vertical="center" indent="1"/>
    </xf>
    <xf numFmtId="0" fontId="13" fillId="0" borderId="4" xfId="0" applyFont="1" applyBorder="1" applyAlignment="1">
      <alignment horizontal="left" vertical="center" indent="1"/>
    </xf>
    <xf numFmtId="165" fontId="10" fillId="4" borderId="5" xfId="0" applyNumberFormat="1" applyFont="1" applyFill="1" applyBorder="1"/>
    <xf numFmtId="0" fontId="10" fillId="4" borderId="5" xfId="0" applyFont="1" applyFill="1" applyBorder="1"/>
    <xf numFmtId="3" fontId="10" fillId="4" borderId="5" xfId="0" applyNumberFormat="1" applyFont="1" applyFill="1" applyBorder="1"/>
    <xf numFmtId="38" fontId="10" fillId="4" borderId="5" xfId="0" applyNumberFormat="1" applyFont="1" applyFill="1" applyBorder="1"/>
    <xf numFmtId="3" fontId="10" fillId="0" borderId="5" xfId="0" applyNumberFormat="1" applyFont="1" applyBorder="1" applyAlignment="1">
      <alignment horizontal="right" vertical="center" indent="1"/>
    </xf>
    <xf numFmtId="38" fontId="9" fillId="0" borderId="4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139700</xdr:colOff>
      <xdr:row>0</xdr:row>
      <xdr:rowOff>107950</xdr:rowOff>
    </xdr:from>
    <xdr:to>
      <xdr:col>9</xdr:col>
      <xdr:colOff>158750</xdr:colOff>
      <xdr:row>49</xdr:row>
      <xdr:rowOff>9525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72F7A2C-215E-4AA4-BE44-5BACFEA1FADC}"/>
            </a:ext>
          </a:extLst>
        </xdr:cNvPr>
        <xdr:cNvSpPr txBox="1"/>
      </xdr:nvSpPr>
      <xdr:spPr>
        <a:xfrm>
          <a:off x="139700" y="107950"/>
          <a:ext cx="5505450" cy="8924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ysClr val="windowText" lastClr="000000"/>
              </a:solidFill>
            </a:rPr>
            <a:t>Assumptions and notes</a:t>
          </a:r>
          <a:endParaRPr lang="en-US" sz="1100" baseline="0">
            <a:solidFill>
              <a:sysClr val="windowText" lastClr="000000"/>
            </a:solidFill>
          </a:endParaRPr>
        </a:p>
        <a:p>
          <a:endParaRPr lang="en-US" sz="1100" baseline="0">
            <a:solidFill>
              <a:sysClr val="windowText" lastClr="000000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</a:rPr>
            <a:t>Assumptions made:</a:t>
          </a:r>
        </a:p>
        <a:p>
          <a:endParaRPr lang="en-US" sz="1100" baseline="0">
            <a:solidFill>
              <a:sysClr val="windowText" lastClr="000000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</a:rPr>
            <a:t>* Revenues</a:t>
          </a:r>
        </a:p>
        <a:p>
          <a:endParaRPr lang="en-US" sz="1100" baseline="0">
            <a:solidFill>
              <a:sysClr val="windowText" lastClr="000000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</a:rPr>
            <a:t>* Expenses</a:t>
          </a:r>
        </a:p>
        <a:p>
          <a:endParaRPr lang="en-US" sz="1100" baseline="0">
            <a:solidFill>
              <a:sysClr val="windowText" lastClr="000000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</a:rPr>
            <a:t>* Discount rate</a:t>
          </a:r>
        </a:p>
        <a:p>
          <a:endParaRPr lang="en-US" sz="1100" baseline="0">
            <a:solidFill>
              <a:sysClr val="windowText" lastClr="000000"/>
            </a:solidFill>
          </a:endParaRPr>
        </a:p>
        <a:p>
          <a:endParaRPr lang="en-US" sz="1100" baseline="0">
            <a:solidFill>
              <a:sysClr val="windowText" lastClr="000000"/>
            </a:solidFill>
          </a:endParaRPr>
        </a:p>
        <a:p>
          <a:r>
            <a:rPr lang="en-US" sz="1100" baseline="0">
              <a:solidFill>
                <a:sysClr val="windowText" lastClr="000000"/>
              </a:solidFill>
            </a:rPr>
            <a:t>Additional notes: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IPO">
  <a:themeElements>
    <a:clrScheme name="Foresight Custom">
      <a:dk1>
        <a:srgbClr val="31859B"/>
      </a:dk1>
      <a:lt1>
        <a:sysClr val="window" lastClr="FFFFFF"/>
      </a:lt1>
      <a:dk2>
        <a:srgbClr val="1D5952"/>
      </a:dk2>
      <a:lt2>
        <a:srgbClr val="CBE1ED"/>
      </a:lt2>
      <a:accent1>
        <a:srgbClr val="9AF4B8"/>
      </a:accent1>
      <a:accent2>
        <a:srgbClr val="46C8AF"/>
      </a:accent2>
      <a:accent3>
        <a:srgbClr val="9BBB59"/>
      </a:accent3>
      <a:accent4>
        <a:srgbClr val="E2B922"/>
      </a:accent4>
      <a:accent5>
        <a:srgbClr val="397DC1"/>
      </a:accent5>
      <a:accent6>
        <a:srgbClr val="0070C0"/>
      </a:accent6>
      <a:hlink>
        <a:srgbClr val="008BBC"/>
      </a:hlink>
      <a:folHlink>
        <a:srgbClr val="7FD3F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2"/>
  <sheetViews>
    <sheetView tabSelected="1" zoomScale="75" zoomScaleNormal="75" workbookViewId="0">
      <selection sqref="A1:W1"/>
    </sheetView>
  </sheetViews>
  <sheetFormatPr defaultRowHeight="15" x14ac:dyDescent="0.25"/>
  <cols>
    <col min="1" max="1" width="40.5703125" customWidth="1"/>
    <col min="2" max="2" width="13.85546875" bestFit="1" customWidth="1"/>
    <col min="3" max="5" width="19.5703125" customWidth="1"/>
    <col min="6" max="6" width="21" customWidth="1"/>
    <col min="7" max="7" width="21.42578125" style="1" customWidth="1"/>
    <col min="8" max="22" width="19.5703125" customWidth="1"/>
    <col min="23" max="23" width="20.5703125" customWidth="1"/>
  </cols>
  <sheetData>
    <row r="1" spans="1:23" s="8" customFormat="1" ht="66.95" customHeight="1" x14ac:dyDescent="0.25">
      <c r="A1" s="42" t="s">
        <v>10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</row>
    <row r="2" spans="1:23" s="13" customFormat="1" ht="39.950000000000003" customHeight="1" x14ac:dyDescent="0.25">
      <c r="A2" s="9" t="s">
        <v>2</v>
      </c>
      <c r="B2" s="21"/>
      <c r="C2" s="10" t="s">
        <v>4</v>
      </c>
      <c r="D2" s="11" t="s">
        <v>22</v>
      </c>
      <c r="E2" s="11" t="s">
        <v>5</v>
      </c>
      <c r="F2" s="12" t="s">
        <v>7</v>
      </c>
      <c r="G2" s="11" t="s">
        <v>8</v>
      </c>
      <c r="H2" s="11" t="s">
        <v>9</v>
      </c>
      <c r="I2" s="11" t="s">
        <v>3</v>
      </c>
      <c r="J2" s="11" t="s">
        <v>18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31"/>
    </row>
    <row r="3" spans="1:23" s="5" customFormat="1" ht="39.950000000000003" customHeight="1" x14ac:dyDescent="0.3">
      <c r="A3" s="14" t="s">
        <v>6</v>
      </c>
      <c r="B3" s="35" t="s">
        <v>19</v>
      </c>
      <c r="C3" s="32">
        <v>0</v>
      </c>
      <c r="D3" s="33">
        <v>1</v>
      </c>
      <c r="E3" s="33">
        <v>2</v>
      </c>
      <c r="F3" s="33">
        <v>3</v>
      </c>
      <c r="G3" s="33">
        <v>4</v>
      </c>
      <c r="H3" s="33">
        <v>5</v>
      </c>
      <c r="I3" s="33">
        <v>6</v>
      </c>
      <c r="J3" s="33">
        <v>7</v>
      </c>
      <c r="K3" s="33">
        <v>8</v>
      </c>
      <c r="L3" s="33">
        <v>9</v>
      </c>
      <c r="M3" s="33">
        <v>10</v>
      </c>
      <c r="N3" s="33">
        <v>11</v>
      </c>
      <c r="O3" s="33">
        <v>12</v>
      </c>
      <c r="P3" s="33">
        <v>13</v>
      </c>
      <c r="Q3" s="33">
        <v>14</v>
      </c>
      <c r="R3" s="33">
        <v>15</v>
      </c>
      <c r="S3" s="33">
        <v>16</v>
      </c>
      <c r="T3" s="33">
        <v>17</v>
      </c>
      <c r="U3" s="33">
        <v>18</v>
      </c>
      <c r="V3" s="33">
        <v>19</v>
      </c>
      <c r="W3" s="34">
        <v>20</v>
      </c>
    </row>
    <row r="4" spans="1:23" s="3" customFormat="1" ht="39.950000000000003" customHeight="1" x14ac:dyDescent="0.25">
      <c r="A4" s="15" t="s">
        <v>11</v>
      </c>
      <c r="B4" s="36"/>
      <c r="C4" s="26">
        <v>0.75</v>
      </c>
      <c r="D4" s="26">
        <v>0.5</v>
      </c>
      <c r="E4" s="26">
        <v>0.45</v>
      </c>
      <c r="F4" s="26">
        <v>0.35</v>
      </c>
      <c r="G4" s="26">
        <v>0.2</v>
      </c>
      <c r="H4" s="26">
        <v>0.15</v>
      </c>
      <c r="I4" s="26">
        <v>0.1</v>
      </c>
      <c r="J4" s="26">
        <v>0.05</v>
      </c>
      <c r="K4" s="26"/>
      <c r="L4" s="26"/>
      <c r="M4" s="26"/>
      <c r="N4" s="26"/>
      <c r="O4" s="26"/>
      <c r="P4" s="26"/>
      <c r="Q4" s="26"/>
      <c r="R4" s="26"/>
      <c r="S4" s="26"/>
      <c r="T4" s="26">
        <v>0.2</v>
      </c>
      <c r="U4" s="26">
        <v>0.75</v>
      </c>
      <c r="V4" s="26">
        <v>1</v>
      </c>
      <c r="W4" s="26"/>
    </row>
    <row r="5" spans="1:23" ht="39.950000000000003" customHeight="1" x14ac:dyDescent="0.25">
      <c r="A5" s="16" t="s">
        <v>12</v>
      </c>
      <c r="B5" s="37"/>
      <c r="C5" s="27">
        <v>0</v>
      </c>
      <c r="D5" s="27">
        <v>0</v>
      </c>
      <c r="E5" s="27">
        <v>0</v>
      </c>
      <c r="F5" s="27">
        <v>0</v>
      </c>
      <c r="G5" s="27">
        <v>0</v>
      </c>
      <c r="H5" s="27">
        <v>0</v>
      </c>
      <c r="I5" s="27">
        <v>5</v>
      </c>
      <c r="J5" s="27">
        <v>20</v>
      </c>
      <c r="K5" s="27">
        <v>30</v>
      </c>
      <c r="L5" s="27">
        <v>40</v>
      </c>
      <c r="M5" s="27">
        <v>40</v>
      </c>
      <c r="N5" s="27">
        <v>40</v>
      </c>
      <c r="O5" s="27">
        <v>45</v>
      </c>
      <c r="P5" s="27">
        <v>45</v>
      </c>
      <c r="Q5" s="27">
        <v>45</v>
      </c>
      <c r="R5" s="27">
        <v>40</v>
      </c>
      <c r="S5" s="27">
        <v>40</v>
      </c>
      <c r="T5" s="27">
        <v>20</v>
      </c>
      <c r="U5" s="27">
        <v>5</v>
      </c>
      <c r="V5" s="27">
        <v>5</v>
      </c>
      <c r="W5" s="27">
        <v>0</v>
      </c>
    </row>
    <row r="6" spans="1:23" s="4" customFormat="1" ht="39.950000000000003" customHeight="1" x14ac:dyDescent="0.25">
      <c r="A6" s="17" t="s">
        <v>20</v>
      </c>
      <c r="B6" s="38"/>
      <c r="C6" s="28">
        <v>0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v>550000</v>
      </c>
      <c r="J6" s="29">
        <v>550000</v>
      </c>
      <c r="K6" s="29">
        <v>550000</v>
      </c>
      <c r="L6" s="29">
        <v>550000</v>
      </c>
      <c r="M6" s="29">
        <v>550000</v>
      </c>
      <c r="N6" s="29">
        <v>550000</v>
      </c>
      <c r="O6" s="29">
        <v>550000</v>
      </c>
      <c r="P6" s="29">
        <v>400000</v>
      </c>
      <c r="Q6" s="29">
        <v>400000</v>
      </c>
      <c r="R6" s="29">
        <v>300000</v>
      </c>
      <c r="S6" s="29">
        <v>300000</v>
      </c>
      <c r="T6" s="29">
        <v>300000</v>
      </c>
      <c r="U6" s="29">
        <v>300000</v>
      </c>
      <c r="V6" s="29">
        <v>260000</v>
      </c>
      <c r="W6" s="29">
        <v>0</v>
      </c>
    </row>
    <row r="7" spans="1:23" s="4" customFormat="1" ht="39.950000000000003" customHeight="1" x14ac:dyDescent="0.25">
      <c r="A7" s="17" t="s">
        <v>1</v>
      </c>
      <c r="B7" s="38"/>
      <c r="C7" s="20">
        <f>+C5*C6</f>
        <v>0</v>
      </c>
      <c r="D7" s="20">
        <f t="shared" ref="D7:M7" si="0">+D5*D6</f>
        <v>0</v>
      </c>
      <c r="E7" s="20">
        <f t="shared" si="0"/>
        <v>0</v>
      </c>
      <c r="F7" s="20">
        <f t="shared" si="0"/>
        <v>0</v>
      </c>
      <c r="G7" s="20">
        <f t="shared" ref="G7:H7" si="1">+G5*G6</f>
        <v>0</v>
      </c>
      <c r="H7" s="20">
        <f t="shared" si="1"/>
        <v>0</v>
      </c>
      <c r="I7" s="20">
        <f t="shared" si="0"/>
        <v>2750000</v>
      </c>
      <c r="J7" s="20">
        <f t="shared" si="0"/>
        <v>11000000</v>
      </c>
      <c r="K7" s="20">
        <f t="shared" si="0"/>
        <v>16500000</v>
      </c>
      <c r="L7" s="20">
        <f t="shared" si="0"/>
        <v>22000000</v>
      </c>
      <c r="M7" s="20">
        <f t="shared" si="0"/>
        <v>22000000</v>
      </c>
      <c r="N7" s="20">
        <f t="shared" ref="N7:W7" si="2">+N5*N6</f>
        <v>22000000</v>
      </c>
      <c r="O7" s="20">
        <f t="shared" si="2"/>
        <v>24750000</v>
      </c>
      <c r="P7" s="20">
        <f t="shared" si="2"/>
        <v>18000000</v>
      </c>
      <c r="Q7" s="20">
        <f t="shared" si="2"/>
        <v>18000000</v>
      </c>
      <c r="R7" s="20">
        <f t="shared" si="2"/>
        <v>12000000</v>
      </c>
      <c r="S7" s="20">
        <f t="shared" si="2"/>
        <v>12000000</v>
      </c>
      <c r="T7" s="20">
        <f t="shared" si="2"/>
        <v>6000000</v>
      </c>
      <c r="U7" s="20">
        <f t="shared" ref="U7:V7" si="3">+U5*U6</f>
        <v>1500000</v>
      </c>
      <c r="V7" s="20">
        <f t="shared" si="3"/>
        <v>1300000</v>
      </c>
      <c r="W7" s="20">
        <f t="shared" si="2"/>
        <v>0</v>
      </c>
    </row>
    <row r="8" spans="1:23" s="4" customFormat="1" ht="39.950000000000003" customHeight="1" x14ac:dyDescent="0.25">
      <c r="A8" s="17" t="s">
        <v>21</v>
      </c>
      <c r="B8" s="38"/>
      <c r="C8" s="29">
        <v>0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v>250000</v>
      </c>
      <c r="J8" s="29">
        <v>250000</v>
      </c>
      <c r="K8" s="29">
        <v>250000</v>
      </c>
      <c r="L8" s="29">
        <v>250000</v>
      </c>
      <c r="M8" s="29">
        <v>250000</v>
      </c>
      <c r="N8" s="29">
        <v>250000</v>
      </c>
      <c r="O8" s="29">
        <v>250000</v>
      </c>
      <c r="P8" s="29">
        <v>250000</v>
      </c>
      <c r="Q8" s="29">
        <v>250000</v>
      </c>
      <c r="R8" s="29">
        <v>250000</v>
      </c>
      <c r="S8" s="29">
        <v>250000</v>
      </c>
      <c r="T8" s="29">
        <v>250000</v>
      </c>
      <c r="U8" s="29">
        <v>250000</v>
      </c>
      <c r="V8" s="29">
        <v>250000</v>
      </c>
      <c r="W8" s="29">
        <v>0</v>
      </c>
    </row>
    <row r="9" spans="1:23" s="4" customFormat="1" ht="39.950000000000003" customHeight="1" x14ac:dyDescent="0.25">
      <c r="A9" s="17" t="s">
        <v>0</v>
      </c>
      <c r="B9" s="38"/>
      <c r="C9" s="29">
        <v>25000</v>
      </c>
      <c r="D9" s="29">
        <v>50000</v>
      </c>
      <c r="E9" s="29">
        <v>100000</v>
      </c>
      <c r="F9" s="29">
        <v>300000</v>
      </c>
      <c r="G9" s="29">
        <v>500000</v>
      </c>
      <c r="H9" s="29">
        <v>50000</v>
      </c>
      <c r="I9" s="20">
        <f t="shared" ref="I9:M9" si="4">+I5*I8</f>
        <v>1250000</v>
      </c>
      <c r="J9" s="20">
        <f t="shared" si="4"/>
        <v>5000000</v>
      </c>
      <c r="K9" s="20">
        <f t="shared" si="4"/>
        <v>7500000</v>
      </c>
      <c r="L9" s="20">
        <f t="shared" si="4"/>
        <v>10000000</v>
      </c>
      <c r="M9" s="20">
        <f t="shared" si="4"/>
        <v>10000000</v>
      </c>
      <c r="N9" s="20">
        <f t="shared" ref="N9:W9" si="5">+N5*N8</f>
        <v>10000000</v>
      </c>
      <c r="O9" s="20">
        <f t="shared" si="5"/>
        <v>11250000</v>
      </c>
      <c r="P9" s="20">
        <f t="shared" si="5"/>
        <v>11250000</v>
      </c>
      <c r="Q9" s="20">
        <f t="shared" si="5"/>
        <v>11250000</v>
      </c>
      <c r="R9" s="20">
        <f t="shared" si="5"/>
        <v>10000000</v>
      </c>
      <c r="S9" s="20">
        <f t="shared" si="5"/>
        <v>10000000</v>
      </c>
      <c r="T9" s="20">
        <f t="shared" si="5"/>
        <v>5000000</v>
      </c>
      <c r="U9" s="20">
        <f t="shared" ref="U9:V9" si="6">+U5*U8</f>
        <v>1250000</v>
      </c>
      <c r="V9" s="20">
        <f t="shared" si="6"/>
        <v>1250000</v>
      </c>
      <c r="W9" s="20">
        <f t="shared" si="5"/>
        <v>0</v>
      </c>
    </row>
    <row r="10" spans="1:23" s="2" customFormat="1" ht="39.950000000000003" customHeight="1" x14ac:dyDescent="0.25">
      <c r="A10" s="18" t="s">
        <v>13</v>
      </c>
      <c r="B10" s="39"/>
      <c r="C10" s="30">
        <f>+C7-C9</f>
        <v>-25000</v>
      </c>
      <c r="D10" s="30">
        <f t="shared" ref="D10:W10" si="7">+D7-D9</f>
        <v>-50000</v>
      </c>
      <c r="E10" s="30">
        <f t="shared" si="7"/>
        <v>-100000</v>
      </c>
      <c r="F10" s="30">
        <f t="shared" si="7"/>
        <v>-300000</v>
      </c>
      <c r="G10" s="30">
        <f t="shared" si="7"/>
        <v>-500000</v>
      </c>
      <c r="H10" s="30">
        <f t="shared" si="7"/>
        <v>-50000</v>
      </c>
      <c r="I10" s="20">
        <f t="shared" si="7"/>
        <v>1500000</v>
      </c>
      <c r="J10" s="20">
        <f t="shared" si="7"/>
        <v>6000000</v>
      </c>
      <c r="K10" s="20">
        <f t="shared" si="7"/>
        <v>9000000</v>
      </c>
      <c r="L10" s="20">
        <f t="shared" si="7"/>
        <v>12000000</v>
      </c>
      <c r="M10" s="20">
        <f t="shared" si="7"/>
        <v>12000000</v>
      </c>
      <c r="N10" s="20">
        <f t="shared" si="7"/>
        <v>12000000</v>
      </c>
      <c r="O10" s="20">
        <f t="shared" si="7"/>
        <v>13500000</v>
      </c>
      <c r="P10" s="20">
        <f t="shared" si="7"/>
        <v>6750000</v>
      </c>
      <c r="Q10" s="20">
        <f t="shared" si="7"/>
        <v>6750000</v>
      </c>
      <c r="R10" s="20">
        <f t="shared" si="7"/>
        <v>2000000</v>
      </c>
      <c r="S10" s="20">
        <f t="shared" si="7"/>
        <v>2000000</v>
      </c>
      <c r="T10" s="20">
        <f t="shared" si="7"/>
        <v>1000000</v>
      </c>
      <c r="U10" s="20">
        <f t="shared" si="7"/>
        <v>250000</v>
      </c>
      <c r="V10" s="20">
        <f t="shared" si="7"/>
        <v>50000</v>
      </c>
      <c r="W10" s="20">
        <f t="shared" si="7"/>
        <v>0</v>
      </c>
    </row>
    <row r="11" spans="1:23" s="2" customFormat="1" ht="39.950000000000003" customHeight="1" x14ac:dyDescent="0.25">
      <c r="A11" s="18" t="s">
        <v>14</v>
      </c>
      <c r="B11" s="39"/>
      <c r="C11" s="30">
        <f>+C10</f>
        <v>-25000</v>
      </c>
      <c r="D11" s="30">
        <f t="shared" ref="D11:I11" si="8">+D10+C11</f>
        <v>-75000</v>
      </c>
      <c r="E11" s="30">
        <f t="shared" si="8"/>
        <v>-175000</v>
      </c>
      <c r="F11" s="30">
        <f t="shared" si="8"/>
        <v>-475000</v>
      </c>
      <c r="G11" s="30">
        <f t="shared" si="8"/>
        <v>-975000</v>
      </c>
      <c r="H11" s="30">
        <f t="shared" si="8"/>
        <v>-1025000</v>
      </c>
      <c r="I11" s="20">
        <f t="shared" si="8"/>
        <v>475000</v>
      </c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s="2" customFormat="1" ht="39.950000000000003" customHeight="1" x14ac:dyDescent="0.25">
      <c r="A12" s="18" t="s">
        <v>15</v>
      </c>
      <c r="B12" s="39"/>
      <c r="C12" s="20">
        <f>NPV(C4,D10,E10,F10,G10,G10,H10,I10,J10,K10,L10,M10,N10,O10,P10,Q10,R10,S10,T10,U10,V10,W10)+C11</f>
        <v>27349.460384832935</v>
      </c>
      <c r="D12" s="20">
        <f>NPV(D4,E10,F10,G10,H10,H10,I10,J10,K10,L10,M10,N10,O10,P10,Q10,R10,S10,T10,U10,V10,W10,X10)+D11</f>
        <v>1224061.434856981</v>
      </c>
      <c r="E12" s="20">
        <f>NPV(E4,F10,G10,H10,I10,I10,J10,K10,L10,M10,N10,O10,P10,Q10,R10,S10,T10,U10,V10,W10,X10,Y10)+E11</f>
        <v>2960717.4479161222</v>
      </c>
      <c r="F12" s="20"/>
      <c r="G12" s="20">
        <f>NPV(G4,H10,I10,J10,K10,K10,L10,M10,N10,O10,P10,Q10,R10,S10,T10,U10,V10,W10)+G11</f>
        <v>26736050.534423046</v>
      </c>
      <c r="H12" s="20">
        <f>NPV(H4,I10,J10,K10,L10,L10,M10,N10,O10,P10,Q10,R10,S10,T10,U10,V10,W10)+H11</f>
        <v>42268338.908227593</v>
      </c>
      <c r="I12" s="20">
        <f>NPV(I4,J10,K10,L10,M10,M10,N10,O10,P10,Q10,R10,S10,T10,U10,V10,W10,X10)</f>
        <v>59144750.285752214</v>
      </c>
      <c r="J12" s="20">
        <f>NPV(J4,K10,L10,M10,N10,N10,O10,P10,Q10,R10,S10,T10,U10,V10,W10,X10,Y10)</f>
        <v>71803698.767773598</v>
      </c>
      <c r="K12" s="40"/>
      <c r="L12" s="40"/>
      <c r="M12" s="40"/>
      <c r="N12" s="40"/>
      <c r="O12" s="40"/>
      <c r="P12" s="40"/>
      <c r="Q12" s="40"/>
      <c r="R12" s="40"/>
      <c r="S12" s="40"/>
      <c r="T12" s="20">
        <f>NPV(T4,U10,V10,W10,X10,X10,Y10,Z10,AA10,AB10,AC10,AD10,AE10,AF10,AG10,AH10,AI10)</f>
        <v>243055.55555555559</v>
      </c>
      <c r="U12" s="20">
        <f>NPV(U4,V10,W10,X10,Y10,Y10,Z10,AA10,AB10,AC10,AD10,AE10,AF10,AG10,AH10,AI10,AJ10)</f>
        <v>28571.428571428572</v>
      </c>
      <c r="V12" s="20">
        <f>NPV(V4,W10,X10,Y10,Z10,Z10,AA10,AB10,AC10,AD10,AE10,AF10,AG10,AH10,AI10,AJ10,AK10)</f>
        <v>0</v>
      </c>
      <c r="W12" s="20">
        <f>NPV(W4,X10,Y10,Z10,AA10,AA10,AB10,AC10,AD10,AE10,AF10,AG10,AH10,AI10,AJ10,AK10,AL10)</f>
        <v>0</v>
      </c>
    </row>
    <row r="13" spans="1:23" s="2" customFormat="1" ht="39.950000000000003" customHeight="1" x14ac:dyDescent="0.25">
      <c r="A13" s="41" t="s">
        <v>16</v>
      </c>
      <c r="B13" s="24">
        <f>SUM(C10:W10)</f>
        <v>83775000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spans="1:23" s="2" customFormat="1" ht="39.950000000000003" customHeight="1" x14ac:dyDescent="0.25">
      <c r="A14" s="19" t="s">
        <v>17</v>
      </c>
      <c r="B14" s="25">
        <f>IRR(C10:W10)</f>
        <v>1.0137009577018228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</row>
    <row r="15" spans="1:23" s="2" customFormat="1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s="2" customFormat="1" x14ac:dyDescent="0.25">
      <c r="A16" s="6"/>
      <c r="B16" s="7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s="2" customForma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s="2" customForma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s="2" customFormat="1" x14ac:dyDescent="0.25"/>
    <row r="20" spans="1:23" s="2" customFormat="1" x14ac:dyDescent="0.25"/>
    <row r="21" spans="1:23" s="2" customFormat="1" x14ac:dyDescent="0.25"/>
    <row r="22" spans="1:23" s="2" customFormat="1" x14ac:dyDescent="0.25"/>
  </sheetData>
  <mergeCells count="1">
    <mergeCell ref="A1:W1"/>
  </mergeCells>
  <pageMargins left="0.7" right="0.7" top="0.75" bottom="0.75" header="0.3" footer="0.3"/>
  <pageSetup orientation="portrait" r:id="rId1"/>
  <headerFooter>
    <oddFooter>&amp;C&amp;1#&amp;"Calibri"&amp;10&amp;K000000WIPO FOR OFFICIAL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K16" sqref="K16"/>
    </sheetView>
  </sheetViews>
  <sheetFormatPr defaultRowHeight="15" x14ac:dyDescent="0.25"/>
  <sheetData/>
  <pageMargins left="0.7" right="0.7" top="0.75" bottom="0.75" header="0.3" footer="0.3"/>
  <pageSetup orientation="portrait" r:id="rId1"/>
  <headerFooter>
    <oddFooter>&amp;C&amp;1#&amp;"Calibri"&amp;10&amp;K000000WIPO FOR OFFICIAL USE ONLY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9BECA71C06BF4E8B9084DF1C71B123" ma:contentTypeVersion="12" ma:contentTypeDescription="Create a new document." ma:contentTypeScope="" ma:versionID="e5f1b196e5fc1eabb356da9c49969d22">
  <xsd:schema xmlns:xsd="http://www.w3.org/2001/XMLSchema" xmlns:xs="http://www.w3.org/2001/XMLSchema" xmlns:p="http://schemas.microsoft.com/office/2006/metadata/properties" xmlns:ns3="c9dec241-b2ec-456c-b270-5b6fff2a0e83" xmlns:ns4="54a66381-fa37-4da9-913e-6592be09a3de" targetNamespace="http://schemas.microsoft.com/office/2006/metadata/properties" ma:root="true" ma:fieldsID="d412b929625a6e02619fd35b8687f2fa" ns3:_="" ns4:_="">
    <xsd:import namespace="c9dec241-b2ec-456c-b270-5b6fff2a0e83"/>
    <xsd:import namespace="54a66381-fa37-4da9-913e-6592be09a3d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dec241-b2ec-456c-b270-5b6fff2a0e8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a66381-fa37-4da9-913e-6592be09a3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B7E721-9FB7-4D6C-8555-0A89C81FED1F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54a66381-fa37-4da9-913e-6592be09a3de"/>
    <ds:schemaRef ds:uri="http://schemas.microsoft.com/office/infopath/2007/PartnerControls"/>
    <ds:schemaRef ds:uri="c9dec241-b2ec-456c-b270-5b6fff2a0e83"/>
  </ds:schemaRefs>
</ds:datastoreItem>
</file>

<file path=customXml/itemProps2.xml><?xml version="1.0" encoding="utf-8"?>
<ds:datastoreItem xmlns:ds="http://schemas.openxmlformats.org/officeDocument/2006/customXml" ds:itemID="{ED6212B7-A2BF-4910-A2EE-501ECDB07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dec241-b2ec-456c-b270-5b6fff2a0e83"/>
    <ds:schemaRef ds:uri="54a66381-fa37-4da9-913e-6592be09a3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FFB5A9-6E13-4861-BB35-6D93FDDDFC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NPV - single rate</vt:lpstr>
      <vt:lpstr>Assumptions and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Leah Speser</dc:creator>
  <cp:keywords>FOR OFFICIAL USE ONLY</cp:keywords>
  <cp:lastModifiedBy>Nathalie</cp:lastModifiedBy>
  <dcterms:created xsi:type="dcterms:W3CDTF">2021-10-22T22:11:35Z</dcterms:created>
  <dcterms:modified xsi:type="dcterms:W3CDTF">2024-11-05T16:07:31Z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0x010100069BECA71C06BF4E8B9084DF1C71B123</vt:lpwstr>
  </property>
  <property fmtid="{D5CDD505-2E9C-101B-9397-08002B2CF9AE}" pid="3" name="TitusGUID">
    <vt:lpwstr>b08df89f-c3bd-41de-96ab-70145edefcd5</vt:lpwstr>
  </property>
  <property fmtid="{D5CDD505-2E9C-101B-9397-08002B2CF9AE}" pid="4" name="TCSClassification">
    <vt:lpwstr>FOR OFFICIAL USE ONLY</vt:lpwstr>
  </property>
  <property fmtid="{D5CDD505-2E9C-101B-9397-08002B2CF9AE}" pid="5" name="Classification">
    <vt:lpwstr>For Official Use Only</vt:lpwstr>
  </property>
  <property fmtid="{D5CDD505-2E9C-101B-9397-08002B2CF9AE}" pid="6" name="VisualMarkings">
    <vt:lpwstr>Footer</vt:lpwstr>
  </property>
  <property fmtid="{D5CDD505-2E9C-101B-9397-08002B2CF9AE}" pid="7" name="Alignment">
    <vt:lpwstr>Centre</vt:lpwstr>
  </property>
  <property fmtid="{D5CDD505-2E9C-101B-9397-08002B2CF9AE}" pid="8" name="Language">
    <vt:lpwstr>English</vt:lpwstr>
  </property>
  <property fmtid="{D5CDD505-2E9C-101B-9397-08002B2CF9AE}" pid="9" name="MSIP_Label_bfc084f7-b690-4c43-8ee6-d475b6d3461d_Enabled">
    <vt:lpwstr>true</vt:lpwstr>
  </property>
  <property fmtid="{D5CDD505-2E9C-101B-9397-08002B2CF9AE}" pid="10" name="MSIP_Label_bfc084f7-b690-4c43-8ee6-d475b6d3461d_SetDate">
    <vt:lpwstr>2023-12-22T21:22:58Z</vt:lpwstr>
  </property>
  <property fmtid="{D5CDD505-2E9C-101B-9397-08002B2CF9AE}" pid="11" name="MSIP_Label_bfc084f7-b690-4c43-8ee6-d475b6d3461d_Method">
    <vt:lpwstr>Standard</vt:lpwstr>
  </property>
  <property fmtid="{D5CDD505-2E9C-101B-9397-08002B2CF9AE}" pid="12" name="MSIP_Label_bfc084f7-b690-4c43-8ee6-d475b6d3461d_Name">
    <vt:lpwstr>FOR OFFICIAL USE ONLY</vt:lpwstr>
  </property>
  <property fmtid="{D5CDD505-2E9C-101B-9397-08002B2CF9AE}" pid="13" name="MSIP_Label_bfc084f7-b690-4c43-8ee6-d475b6d3461d_SiteId">
    <vt:lpwstr>faa31b06-8ccc-48c9-867f-f7510dd11c02</vt:lpwstr>
  </property>
  <property fmtid="{D5CDD505-2E9C-101B-9397-08002B2CF9AE}" pid="14" name="MSIP_Label_bfc084f7-b690-4c43-8ee6-d475b6d3461d_ActionId">
    <vt:lpwstr>18967735-6af9-4e0f-b2e2-c11f107803f3</vt:lpwstr>
  </property>
  <property fmtid="{D5CDD505-2E9C-101B-9397-08002B2CF9AE}" pid="15" name="MSIP_Label_bfc084f7-b690-4c43-8ee6-d475b6d3461d_ContentBits">
    <vt:lpwstr>2</vt:lpwstr>
  </property>
</Properties>
</file>