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C:\Users\montillot\Desktop\Updated tools for website\Biofuel example\"/>
    </mc:Choice>
  </mc:AlternateContent>
  <xr:revisionPtr revIDLastSave="0" documentId="13_ncr:1_{653F9C09-937F-4B5E-AA50-85E998C0D437}" xr6:coauthVersionLast="47" xr6:coauthVersionMax="47" xr10:uidLastSave="{00000000-0000-0000-0000-000000000000}"/>
  <bookViews>
    <workbookView xWindow="22932" yWindow="-108" windowWidth="23256" windowHeight="14016" xr2:uid="{00000000-000D-0000-FFFF-FFFF00000000}"/>
  </bookViews>
  <sheets>
    <sheet name="Risks" sheetId="1" r:id="rId1"/>
    <sheet name="Significance of risks" sheetId="2" r:id="rId2"/>
    <sheet name="Significance for life cycle" sheetId="3" r:id="rId3"/>
    <sheet name="Where risks are addressed" sheetId="4" r:id="rId4"/>
    <sheet name="Notes and references" sheetId="6"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4" i="2" l="1"/>
  <c r="A28" i="2"/>
  <c r="B28" i="2"/>
  <c r="C28" i="2"/>
  <c r="F28" i="2"/>
  <c r="L28" i="2"/>
  <c r="D9" i="4" l="1"/>
  <c r="D4" i="4"/>
  <c r="D3" i="4"/>
  <c r="C9" i="4"/>
  <c r="C4" i="4"/>
  <c r="C3" i="4"/>
  <c r="D13" i="3"/>
  <c r="D12" i="3"/>
  <c r="D11" i="3"/>
  <c r="D7" i="3"/>
  <c r="D4" i="3"/>
  <c r="D3" i="3"/>
  <c r="L55" i="2"/>
  <c r="L5" i="2"/>
  <c r="L6" i="2"/>
  <c r="L7" i="2"/>
  <c r="L8" i="2"/>
  <c r="L9" i="2"/>
  <c r="L10" i="2"/>
  <c r="L11" i="2"/>
  <c r="L12" i="2"/>
  <c r="L13" i="2"/>
  <c r="L14" i="2"/>
  <c r="L15" i="2"/>
  <c r="L16" i="2"/>
  <c r="L17" i="2"/>
  <c r="L19" i="2"/>
  <c r="L20" i="2"/>
  <c r="L21" i="2"/>
  <c r="L22" i="2"/>
  <c r="L23" i="2"/>
  <c r="L24" i="2"/>
  <c r="L25" i="2"/>
  <c r="L26" i="2"/>
  <c r="L59" i="2"/>
  <c r="L58" i="2"/>
  <c r="L57" i="2"/>
  <c r="L56" i="2"/>
  <c r="L54" i="2"/>
  <c r="L53" i="2"/>
  <c r="L52" i="2"/>
  <c r="L51" i="2"/>
  <c r="L50" i="2"/>
  <c r="L49" i="2"/>
  <c r="L48" i="2"/>
  <c r="L47" i="2"/>
  <c r="L46" i="2"/>
  <c r="L45" i="2"/>
  <c r="D7" i="4" s="1"/>
  <c r="L44" i="2"/>
  <c r="L43" i="2"/>
  <c r="L42" i="2"/>
  <c r="L41" i="2"/>
  <c r="L40" i="2"/>
  <c r="L39" i="2"/>
  <c r="L38" i="2"/>
  <c r="L37" i="2"/>
  <c r="L36" i="2"/>
  <c r="L35" i="2"/>
  <c r="L34" i="2"/>
  <c r="L33" i="2"/>
  <c r="L32" i="2"/>
  <c r="L31" i="2"/>
  <c r="L30" i="2"/>
  <c r="L29" i="2"/>
  <c r="L27" i="2"/>
  <c r="L18" i="2"/>
  <c r="L4" i="2"/>
  <c r="D8" i="4" s="1"/>
  <c r="C13" i="3"/>
  <c r="C12" i="3"/>
  <c r="C11" i="3"/>
  <c r="F4" i="2"/>
  <c r="F30" i="2"/>
  <c r="F55" i="2"/>
  <c r="F18" i="2"/>
  <c r="F27" i="2"/>
  <c r="F43" i="2"/>
  <c r="F32" i="2"/>
  <c r="F45" i="2"/>
  <c r="C7" i="4" s="1"/>
  <c r="C7" i="3"/>
  <c r="F31" i="2"/>
  <c r="F37" i="2"/>
  <c r="F39" i="2"/>
  <c r="F41" i="2"/>
  <c r="F46" i="2"/>
  <c r="F5" i="2"/>
  <c r="F6" i="2"/>
  <c r="F7" i="2"/>
  <c r="F8" i="2"/>
  <c r="F9" i="2"/>
  <c r="F10" i="2"/>
  <c r="F11" i="2"/>
  <c r="F12" i="2"/>
  <c r="F13" i="2"/>
  <c r="F14" i="2"/>
  <c r="F15" i="2"/>
  <c r="F16" i="2"/>
  <c r="F17" i="2"/>
  <c r="F19" i="2"/>
  <c r="F20" i="2"/>
  <c r="F21" i="2"/>
  <c r="F22" i="2"/>
  <c r="F23" i="2"/>
  <c r="F24" i="2"/>
  <c r="F25" i="2"/>
  <c r="F26" i="2"/>
  <c r="F29" i="2"/>
  <c r="F33" i="2"/>
  <c r="F34" i="2"/>
  <c r="F35" i="2"/>
  <c r="F36" i="2"/>
  <c r="F38" i="2"/>
  <c r="F40" i="2"/>
  <c r="F42" i="2"/>
  <c r="F44" i="2"/>
  <c r="F47" i="2"/>
  <c r="F48" i="2"/>
  <c r="F49" i="2"/>
  <c r="F50" i="2"/>
  <c r="F51" i="2"/>
  <c r="F52" i="2"/>
  <c r="F53" i="2"/>
  <c r="F54" i="2"/>
  <c r="F56" i="2"/>
  <c r="F57" i="2"/>
  <c r="F58" i="2"/>
  <c r="F59" i="2"/>
  <c r="C4" i="3"/>
  <c r="C3" i="3"/>
  <c r="C59" i="2"/>
  <c r="C58" i="2"/>
  <c r="C57" i="2"/>
  <c r="C56" i="2"/>
  <c r="C55" i="2"/>
  <c r="C54" i="2"/>
  <c r="C53" i="2"/>
  <c r="C52" i="2"/>
  <c r="C51" i="2"/>
  <c r="C50" i="2"/>
  <c r="C49" i="2"/>
  <c r="C48" i="2"/>
  <c r="C47" i="2"/>
  <c r="C46" i="2"/>
  <c r="C45" i="2"/>
  <c r="C44" i="2"/>
  <c r="C43" i="2"/>
  <c r="C42" i="2"/>
  <c r="C41" i="2"/>
  <c r="C40" i="2"/>
  <c r="C39" i="2"/>
  <c r="C38" i="2"/>
  <c r="C37" i="2"/>
  <c r="C36" i="2"/>
  <c r="C35" i="2"/>
  <c r="C34" i="2"/>
  <c r="C33" i="2"/>
  <c r="C32" i="2"/>
  <c r="C31" i="2"/>
  <c r="C30" i="2"/>
  <c r="C29" i="2"/>
  <c r="C27" i="2"/>
  <c r="C26" i="2"/>
  <c r="C25" i="2"/>
  <c r="C24" i="2"/>
  <c r="C23" i="2"/>
  <c r="C22" i="2"/>
  <c r="C21" i="2"/>
  <c r="C20" i="2"/>
  <c r="C19" i="2"/>
  <c r="C18" i="2"/>
  <c r="C17" i="2"/>
  <c r="C16" i="2"/>
  <c r="C15" i="2"/>
  <c r="C14" i="2"/>
  <c r="C13" i="2"/>
  <c r="C12" i="2"/>
  <c r="C11" i="2"/>
  <c r="C10" i="2"/>
  <c r="C9" i="2"/>
  <c r="C8" i="2"/>
  <c r="C7" i="2"/>
  <c r="C6" i="2"/>
  <c r="C5" i="2"/>
  <c r="C4" i="2"/>
  <c r="B59" i="2"/>
  <c r="B58" i="2"/>
  <c r="B57" i="2"/>
  <c r="B56" i="2"/>
  <c r="B55" i="2"/>
  <c r="B54" i="2"/>
  <c r="B53" i="2"/>
  <c r="B52" i="2"/>
  <c r="B51" i="2"/>
  <c r="B50" i="2"/>
  <c r="B49" i="2"/>
  <c r="B48" i="2"/>
  <c r="B47" i="2"/>
  <c r="B46" i="2"/>
  <c r="B45" i="2"/>
  <c r="B44" i="2"/>
  <c r="B43" i="2"/>
  <c r="B42" i="2"/>
  <c r="B41" i="2"/>
  <c r="B40" i="2"/>
  <c r="B39" i="2"/>
  <c r="B38" i="2"/>
  <c r="B37" i="2"/>
  <c r="B36" i="2"/>
  <c r="B35" i="2"/>
  <c r="B34" i="2"/>
  <c r="B33" i="2"/>
  <c r="B32" i="2"/>
  <c r="B31" i="2"/>
  <c r="B30" i="2"/>
  <c r="B29" i="2"/>
  <c r="B27" i="2"/>
  <c r="B26" i="2"/>
  <c r="B25" i="2"/>
  <c r="B24" i="2"/>
  <c r="B23" i="2"/>
  <c r="B22" i="2"/>
  <c r="B21" i="2"/>
  <c r="B20" i="2"/>
  <c r="B19" i="2"/>
  <c r="B18" i="2"/>
  <c r="B17" i="2"/>
  <c r="B16" i="2"/>
  <c r="B15" i="2"/>
  <c r="B14" i="2"/>
  <c r="B13" i="2"/>
  <c r="B12" i="2"/>
  <c r="B11" i="2"/>
  <c r="A11" i="2"/>
  <c r="B10" i="2"/>
  <c r="B9" i="2"/>
  <c r="B8" i="2"/>
  <c r="B7" i="2"/>
  <c r="B6" i="2"/>
  <c r="B5" i="2"/>
  <c r="A59" i="2"/>
  <c r="A58" i="2"/>
  <c r="A57" i="2"/>
  <c r="A56" i="2"/>
  <c r="A55" i="2"/>
  <c r="A54" i="2"/>
  <c r="A53" i="2"/>
  <c r="A52" i="2"/>
  <c r="A51" i="2"/>
  <c r="A50" i="2"/>
  <c r="A49" i="2"/>
  <c r="A48" i="2"/>
  <c r="A47" i="2"/>
  <c r="A46" i="2"/>
  <c r="A45" i="2"/>
  <c r="A44" i="2"/>
  <c r="A43" i="2"/>
  <c r="A42" i="2"/>
  <c r="A41" i="2"/>
  <c r="A40" i="2"/>
  <c r="A39" i="2"/>
  <c r="A38" i="2"/>
  <c r="A37" i="2"/>
  <c r="A36" i="2"/>
  <c r="A35" i="2"/>
  <c r="A34" i="2"/>
  <c r="A33" i="2"/>
  <c r="A32" i="2"/>
  <c r="A31" i="2"/>
  <c r="A30" i="2"/>
  <c r="A29" i="2"/>
  <c r="A27" i="2"/>
  <c r="A26" i="2"/>
  <c r="A25" i="2"/>
  <c r="A24" i="2"/>
  <c r="A23" i="2"/>
  <c r="A22" i="2"/>
  <c r="A21" i="2"/>
  <c r="A20" i="2"/>
  <c r="A19" i="2"/>
  <c r="A18" i="2"/>
  <c r="A17" i="2"/>
  <c r="A16" i="2"/>
  <c r="A15" i="2"/>
  <c r="A14" i="2"/>
  <c r="A13" i="2"/>
  <c r="A12" i="2"/>
  <c r="A10" i="2"/>
  <c r="A9" i="2"/>
  <c r="A8" i="2"/>
  <c r="A7" i="2"/>
  <c r="A6" i="2"/>
  <c r="A5" i="2"/>
  <c r="A4" i="2"/>
  <c r="C9" i="3" l="1"/>
  <c r="D10" i="3"/>
  <c r="C8" i="3"/>
  <c r="C5" i="4"/>
  <c r="C6" i="4"/>
  <c r="D9" i="3"/>
  <c r="D5" i="3"/>
  <c r="D5" i="4"/>
  <c r="D8" i="3"/>
  <c r="C8" i="4"/>
  <c r="C6" i="3"/>
  <c r="C10" i="3"/>
  <c r="D6" i="4"/>
  <c r="D6" i="3"/>
  <c r="C5" i="3"/>
</calcChain>
</file>

<file path=xl/sharedStrings.xml><?xml version="1.0" encoding="utf-8"?>
<sst xmlns="http://schemas.openxmlformats.org/spreadsheetml/2006/main" count="187" uniqueCount="112">
  <si>
    <t>© 2017 KnowWare</t>
  </si>
  <si>
    <t>Labor</t>
  </si>
  <si>
    <t>Knowhow</t>
  </si>
  <si>
    <t>Purchase</t>
  </si>
  <si>
    <t>Delivery</t>
  </si>
  <si>
    <t>Use</t>
  </si>
  <si>
    <t>Consumables</t>
  </si>
  <si>
    <t>Maintenance</t>
  </si>
  <si>
    <t>Communication</t>
  </si>
  <si>
    <t>Abbreviation</t>
  </si>
  <si>
    <t>PSD</t>
  </si>
  <si>
    <t>FDP</t>
  </si>
  <si>
    <t>ESB</t>
  </si>
  <si>
    <t>NPP</t>
  </si>
  <si>
    <t>PPL</t>
  </si>
  <si>
    <t>ICS</t>
  </si>
  <si>
    <t xml:space="preserve">PST </t>
  </si>
  <si>
    <t>OPS</t>
  </si>
  <si>
    <t>NOI</t>
  </si>
  <si>
    <t>CDG</t>
  </si>
  <si>
    <t>RPD</t>
  </si>
  <si>
    <t>Idea</t>
  </si>
  <si>
    <t>Screen</t>
  </si>
  <si>
    <t>Design</t>
  </si>
  <si>
    <t>Development</t>
  </si>
  <si>
    <t>Test</t>
  </si>
  <si>
    <t>Launch</t>
  </si>
  <si>
    <t>S</t>
  </si>
  <si>
    <t>D</t>
  </si>
  <si>
    <t>R&amp;D</t>
  </si>
  <si>
    <t>T</t>
  </si>
  <si>
    <t>L</t>
  </si>
  <si>
    <t>PL</t>
  </si>
  <si>
    <t>Risks associated with the product or service</t>
  </si>
  <si>
    <t>Supplies and materials</t>
  </si>
  <si>
    <t>Equipment and facilities</t>
  </si>
  <si>
    <t>Working capital</t>
  </si>
  <si>
    <t>Other factors</t>
  </si>
  <si>
    <t>Risk from user experience table</t>
  </si>
  <si>
    <t>User interaction</t>
  </si>
  <si>
    <t>Nature of problem</t>
  </si>
  <si>
    <t>Probability of occurrence: enter 1 (low) to 3 (high)</t>
  </si>
  <si>
    <t>Impact on product success: enter 1 (low) to 3 (high)</t>
  </si>
  <si>
    <t>Phase of life cycle impacted</t>
  </si>
  <si>
    <t xml:space="preserve">Preventive or mitigation measure </t>
  </si>
  <si>
    <t>Probability of occurrence after measure</t>
  </si>
  <si>
    <t>Impact after measure</t>
  </si>
  <si>
    <t>Revised significance of the risk (column J * column K)</t>
  </si>
  <si>
    <t>Phases of product or service life cycle</t>
  </si>
  <si>
    <t>Need and opportunity identified</t>
  </si>
  <si>
    <t>Concept development for good</t>
  </si>
  <si>
    <t>Product or service design</t>
  </si>
  <si>
    <t>Final design for production</t>
  </si>
  <si>
    <t>Produce and prepare for launch</t>
  </si>
  <si>
    <t>Initial customers satisfied</t>
  </si>
  <si>
    <t>Expansion of sales to break even</t>
  </si>
  <si>
    <t>Net profit period</t>
  </si>
  <si>
    <t>Obsolescence and profit shrinkage</t>
  </si>
  <si>
    <t>Product or service terminated</t>
  </si>
  <si>
    <t>Stages of NPD from guide</t>
  </si>
  <si>
    <t>Post-launch</t>
  </si>
  <si>
    <t>Significance of risks by life cycle phase before and after being addressed</t>
  </si>
  <si>
    <t>Phase of product or service life cycle</t>
  </si>
  <si>
    <t xml:space="preserve"> Significance before</t>
  </si>
  <si>
    <t xml:space="preserve"> Significance after </t>
  </si>
  <si>
    <t>Risk significance for new product development and life cycle</t>
  </si>
  <si>
    <t>Significance of the risk (column D * column E)</t>
  </si>
  <si>
    <t>Stage of new product development where the risk is addressed</t>
  </si>
  <si>
    <t>Where in new product development risks are addressed</t>
  </si>
  <si>
    <t>New product development stage or step</t>
  </si>
  <si>
    <t>New product development</t>
  </si>
  <si>
    <t>Disposal or recycling</t>
  </si>
  <si>
    <t>FPD</t>
  </si>
  <si>
    <t>Factors contributing to the risk\Areas where risks are likely to occur</t>
  </si>
  <si>
    <t>Areas where risks are likely to occur</t>
  </si>
  <si>
    <t>Research and prototype development</t>
  </si>
  <si>
    <t>Technology and intellectual property</t>
  </si>
  <si>
    <t>On-site biofuels production may not be a high priority, even with government incentives, making it challenging to identify and reach beta testers.</t>
  </si>
  <si>
    <t>Limited or no internet access may restrict availability of online materials and hinder communication with customers and end-users.</t>
  </si>
  <si>
    <t>Unskilled labor may not understand how to use it.</t>
  </si>
  <si>
    <t>Inserting new organisms may be difficult if it requires new skills.</t>
  </si>
  <si>
    <t>Users may have low or no literacy.</t>
  </si>
  <si>
    <t>1. No existing know-how in biofuel production, although users may leverage their familiarity with other equipment. 2. Operating range tolerances are more stringent than what end-users are accustomed to, due to the requirements of the organisms.</t>
  </si>
  <si>
    <t>There is likely a significant lack of know-how regarding the safe handling of organisms.</t>
  </si>
  <si>
    <t xml:space="preserve">There may be insufficient biomass to make the process worthwhile.
</t>
  </si>
  <si>
    <t>New organisms need to be sent periodically.</t>
  </si>
  <si>
    <t>Filters and shipping materials for organisms must meet all standard waste collection criteria. Additionally, if tanks, piping, valves, etc., become outdated, they must also comply with these requirements.</t>
  </si>
  <si>
    <t>May lack access to computers, printers, CD readers, Wi-Fi, internet, or reliable cell service.</t>
  </si>
  <si>
    <t>1. May lack access to computers, Wi-Fi, internet, or reliable cell service to remotely flush filters, tanks, pipes, and valves. 2. Need to determine how to remotely maintain chippers or other equipment requiring lubrication or oil, including disassembly for cleaning.</t>
  </si>
  <si>
    <t>License agreement for the use of organisms and related technology has not yet been signed.</t>
  </si>
  <si>
    <t>Organisms must not cause harm when released into the environment.</t>
  </si>
  <si>
    <t>Leasing must have either no impact or a positive impact on normal operational costs and cash flow.</t>
  </si>
  <si>
    <t xml:space="preserve">The cost of organisms should not cause sticker shock.
</t>
  </si>
  <si>
    <t>1. Delivery services and postal options may be nonexistent or require long transit times for remote locations. 2. Roads for delivery may be in very poor condition.</t>
  </si>
  <si>
    <t>Delivery services and postal options may be unavailable or may involve long transit times for remote locations.</t>
  </si>
  <si>
    <t>Leverage associations supporting biofuels for assistance. Additionally, approach military bases for demonstrations, as government policy encourages the use of biofuels.</t>
  </si>
  <si>
    <t>Accelerate in-licensing efforts and identify the next best option for exploration and licensing. Start by approaching national universities, research institutes, and companies in the region that may have relevant organisms, and then expand your search to others farther afield.</t>
  </si>
  <si>
    <t>To the extent feasible, everything incorporated should be commercially off-the-shelf and of moderate cost.</t>
  </si>
  <si>
    <t>1. Not really an issue if we plan for it. 2. Must be deliverable on a small pickup or trailer in very robust packaging.</t>
  </si>
  <si>
    <t xml:space="preserve">Offer CD, videotape, and print options at no additional cost. Additionally, ensure that as much as possible can be operated via a cell phone or satellite communication if desired. Provide a bundle with various telecom equipment available for purchase or lease.
</t>
  </si>
  <si>
    <t>Incorporate smart software and ensure an intuitive user interface.</t>
  </si>
  <si>
    <t>The user interface must be no more difficult to learn than the tasks required to use and maintain a tractor or truck.</t>
  </si>
  <si>
    <t>Allow biomass to be stored until a sufficient amount is accumulated. Additionally, enable biomass to be added once a production round has started. The unit should automatically shut off when no further fuel is being produced and only restart when manually activated or when it senses that a sufficient amount of biomass has been added.</t>
  </si>
  <si>
    <t>Remote operations must be capable of running off a landline, cell, or satellite phone, and possibly a ham radio if those are in widespread use. Bundle telecom and IT equipment as an add-on option.</t>
  </si>
  <si>
    <t>Use a simple, intuitive measuring unit to draw in and deliver the organisms, or have them prepackaged in the correct volume.</t>
  </si>
  <si>
    <t xml:space="preserve">Design the packaging to meet both the unit's requirements and the available delivery options.
</t>
  </si>
  <si>
    <t>The organisms must either be harmless, or their removal from the unit must simultaneously kill them without requiring any special tasks from the user. Prototypes must meet regulatory approval and be certified safe by a third party.</t>
  </si>
  <si>
    <t xml:space="preserve">Once we determine the maximum possible delay, we need a low-cost, battery-powered unit that can last for that duration. If necessary, the unit can be shipped back and reused to reduce costs.
</t>
  </si>
  <si>
    <t>Develop video and pictorial training materials.</t>
  </si>
  <si>
    <t>Handling should be no more complicated than putting on a set of gloves to protect against heat or chemicals, which we provide at no cost.</t>
  </si>
  <si>
    <t>Some tasks will need to be done manually, but they should not require skills beyond those that users are likely to already possess. Additionally, consider offering bundled telecom and IT equipment</t>
  </si>
  <si>
    <t>To the extent possible, everything should be biodegradable. If something cannot biodegrade, it must be suitable for disposal in the trash, recycling, or through a junk dealer. In the worst case, we would need to pick it up and dispose of it ourselves, requiring a safe storage unit.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</si>
</sst>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sz val="10"/>
      <name val="Arial"/>
      <family val="2"/>
    </font>
    <font>
      <b/>
      <sz val="10"/>
      <color theme="0"/>
      <name val="Arial"/>
      <family val="2"/>
    </font>
    <font>
      <b/>
      <sz val="10"/>
      <name val="Arial"/>
      <family val="2"/>
    </font>
    <font>
      <b/>
      <sz val="11"/>
      <color theme="1"/>
      <name val="Arial"/>
      <family val="2"/>
    </font>
    <font>
      <sz val="10"/>
      <color theme="0"/>
      <name val="Arial"/>
      <family val="2"/>
    </font>
    <font>
      <b/>
      <sz val="14"/>
      <color theme="0"/>
      <name val="Arial"/>
      <family val="2"/>
    </font>
    <font>
      <sz val="14"/>
      <name val="Arial"/>
      <family val="2"/>
    </font>
    <font>
      <sz val="14"/>
      <color theme="1"/>
      <name val="Arial"/>
      <family val="2"/>
    </font>
    <font>
      <sz val="11"/>
      <color theme="1"/>
      <name val="Arial"/>
      <family val="2"/>
    </font>
    <font>
      <sz val="11"/>
      <name val="Arial"/>
      <family val="2"/>
    </font>
    <font>
      <b/>
      <sz val="14"/>
      <color theme="1"/>
      <name val="Arial"/>
      <family val="2"/>
    </font>
    <font>
      <b/>
      <sz val="22"/>
      <color rgb="FF0070C0"/>
      <name val="Arial"/>
      <family val="2"/>
    </font>
    <font>
      <b/>
      <sz val="14"/>
      <color rgb="FF0070C0"/>
      <name val="Arial"/>
      <family val="2"/>
    </font>
    <font>
      <b/>
      <sz val="11"/>
      <color theme="0"/>
      <name val="Arial"/>
      <family val="2"/>
    </font>
    <font>
      <b/>
      <sz val="16"/>
      <color rgb="FF0070C0"/>
      <name val="Arial"/>
      <family val="2"/>
    </font>
    <font>
      <sz val="16"/>
      <color rgb="FF0070C0"/>
      <name val="Arial"/>
      <family val="2"/>
    </font>
  </fonts>
  <fills count="7">
    <fill>
      <patternFill patternType="none"/>
    </fill>
    <fill>
      <patternFill patternType="gray125"/>
    </fill>
    <fill>
      <patternFill patternType="solid">
        <fgColor theme="0"/>
        <bgColor indexed="64"/>
      </patternFill>
    </fill>
    <fill>
      <patternFill patternType="solid">
        <fgColor theme="8"/>
        <bgColor indexed="64"/>
      </patternFill>
    </fill>
    <fill>
      <patternFill patternType="solid">
        <fgColor theme="9" tint="0.79998168889431442"/>
        <bgColor indexed="64"/>
      </patternFill>
    </fill>
    <fill>
      <patternFill patternType="solid">
        <fgColor rgb="FF397DC1"/>
        <bgColor indexed="64"/>
      </patternFill>
    </fill>
    <fill>
      <patternFill patternType="solid">
        <fgColor rgb="FFBFE4FF"/>
        <bgColor indexed="64"/>
      </patternFill>
    </fill>
  </fills>
  <borders count="22">
    <border>
      <left/>
      <right/>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s>
  <cellStyleXfs count="1">
    <xf numFmtId="0" fontId="0" fillId="0" borderId="0"/>
  </cellStyleXfs>
  <cellXfs count="70">
    <xf numFmtId="0" fontId="0" fillId="0" borderId="0" xfId="0"/>
    <xf numFmtId="0" fontId="2" fillId="0" borderId="0" xfId="0" applyFont="1" applyAlignment="1">
      <alignment wrapText="1"/>
    </xf>
    <xf numFmtId="0" fontId="4" fillId="0" borderId="0" xfId="0" applyFont="1" applyAlignment="1">
      <alignment horizontal="center" vertical="center" wrapText="1"/>
    </xf>
    <xf numFmtId="0" fontId="11" fillId="0" borderId="3" xfId="0" applyFont="1" applyBorder="1" applyAlignment="1">
      <alignment horizontal="center" vertical="center" wrapText="1"/>
    </xf>
    <xf numFmtId="0" fontId="11" fillId="0" borderId="6" xfId="0" applyFont="1" applyBorder="1" applyAlignment="1">
      <alignment horizontal="center" vertical="center" wrapText="1"/>
    </xf>
    <xf numFmtId="0" fontId="11" fillId="4" borderId="3" xfId="0" applyFont="1" applyFill="1" applyBorder="1" applyAlignment="1">
      <alignment horizontal="center" vertical="center" wrapText="1"/>
    </xf>
    <xf numFmtId="0" fontId="11" fillId="4" borderId="6"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1" fillId="4" borderId="2" xfId="0" applyFont="1" applyFill="1" applyBorder="1" applyAlignment="1">
      <alignment horizontal="center" vertical="center" wrapText="1"/>
    </xf>
    <xf numFmtId="0" fontId="12" fillId="0" borderId="0" xfId="0" applyFont="1" applyAlignment="1">
      <alignment horizontal="center" vertical="center" wrapText="1"/>
    </xf>
    <xf numFmtId="0" fontId="10" fillId="0" borderId="0" xfId="0" applyFont="1"/>
    <xf numFmtId="0" fontId="5" fillId="0" borderId="0" xfId="0" applyFont="1"/>
    <xf numFmtId="0" fontId="0" fillId="0" borderId="3" xfId="0" applyBorder="1" applyAlignment="1">
      <alignment wrapText="1"/>
    </xf>
    <xf numFmtId="0" fontId="4" fillId="0" borderId="3" xfId="0" applyFont="1" applyBorder="1" applyAlignment="1">
      <alignment horizontal="center" vertical="center" wrapText="1"/>
    </xf>
    <xf numFmtId="0" fontId="1" fillId="0" borderId="3" xfId="0" applyFont="1" applyBorder="1" applyAlignment="1">
      <alignment horizontal="center" vertical="center" wrapText="1"/>
    </xf>
    <xf numFmtId="0" fontId="3" fillId="0" borderId="3" xfId="0" applyFont="1" applyBorder="1" applyAlignment="1">
      <alignment horizontal="center" vertical="center" wrapText="1"/>
    </xf>
    <xf numFmtId="0" fontId="0" fillId="0" borderId="3" xfId="0" applyBorder="1" applyAlignment="1">
      <alignment vertical="center" wrapText="1"/>
    </xf>
    <xf numFmtId="0" fontId="0" fillId="0" borderId="3" xfId="0" applyBorder="1" applyAlignment="1">
      <alignment horizontal="center" vertical="center" wrapText="1"/>
    </xf>
    <xf numFmtId="0" fontId="11" fillId="0" borderId="7" xfId="0" applyFont="1" applyBorder="1" applyAlignment="1">
      <alignment horizontal="center" vertical="center" wrapText="1"/>
    </xf>
    <xf numFmtId="0" fontId="4" fillId="0" borderId="10" xfId="0" applyFont="1" applyBorder="1" applyAlignment="1">
      <alignment horizontal="center" vertical="center" wrapText="1"/>
    </xf>
    <xf numFmtId="0" fontId="1" fillId="0" borderId="10" xfId="0" applyFont="1" applyBorder="1" applyAlignment="1">
      <alignment horizontal="center" vertical="center" wrapText="1"/>
    </xf>
    <xf numFmtId="0" fontId="0" fillId="0" borderId="10" xfId="0" applyBorder="1" applyAlignment="1">
      <alignment wrapText="1"/>
    </xf>
    <xf numFmtId="0" fontId="10" fillId="0" borderId="9" xfId="0" applyFont="1" applyBorder="1" applyAlignment="1">
      <alignment wrapText="1"/>
    </xf>
    <xf numFmtId="0" fontId="6" fillId="0" borderId="9" xfId="0" applyFont="1" applyBorder="1" applyAlignment="1">
      <alignment wrapText="1"/>
    </xf>
    <xf numFmtId="0" fontId="10" fillId="0" borderId="9" xfId="0" applyFont="1" applyBorder="1" applyAlignment="1">
      <alignment vertical="center" wrapText="1"/>
    </xf>
    <xf numFmtId="0" fontId="10" fillId="0" borderId="9" xfId="0" applyFont="1" applyBorder="1" applyAlignment="1">
      <alignment horizontal="center" vertical="center" wrapText="1"/>
    </xf>
    <xf numFmtId="0" fontId="3" fillId="0" borderId="9" xfId="0" applyFont="1" applyBorder="1" applyAlignment="1">
      <alignment horizontal="center" vertical="center" wrapText="1"/>
    </xf>
    <xf numFmtId="0" fontId="11" fillId="0" borderId="8" xfId="0" applyFont="1" applyBorder="1" applyAlignment="1">
      <alignment horizontal="center" vertical="center" wrapText="1"/>
    </xf>
    <xf numFmtId="0" fontId="14" fillId="2" borderId="3"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2" fillId="0" borderId="3" xfId="0" applyFont="1" applyBorder="1" applyAlignment="1">
      <alignment horizontal="left" vertical="top" wrapText="1"/>
    </xf>
    <xf numFmtId="0" fontId="11" fillId="6" borderId="11" xfId="0" applyFont="1" applyFill="1" applyBorder="1" applyAlignment="1">
      <alignment horizontal="left" vertical="center" wrapText="1"/>
    </xf>
    <xf numFmtId="0" fontId="11" fillId="6" borderId="3" xfId="0" applyFont="1" applyFill="1" applyBorder="1" applyAlignment="1">
      <alignment horizontal="left" vertical="center" wrapText="1"/>
    </xf>
    <xf numFmtId="0" fontId="11" fillId="6" borderId="12" xfId="0" applyFont="1" applyFill="1" applyBorder="1" applyAlignment="1">
      <alignment horizontal="left" vertical="center" wrapText="1"/>
    </xf>
    <xf numFmtId="0" fontId="11" fillId="6" borderId="6" xfId="0" applyFont="1" applyFill="1" applyBorder="1" applyAlignment="1">
      <alignment horizontal="left" vertical="center" wrapText="1"/>
    </xf>
    <xf numFmtId="0" fontId="14" fillId="2" borderId="4" xfId="0" applyFont="1" applyFill="1" applyBorder="1" applyAlignment="1">
      <alignment horizontal="center" vertical="center"/>
    </xf>
    <xf numFmtId="0" fontId="14" fillId="2" borderId="17" xfId="0" applyFont="1" applyFill="1" applyBorder="1" applyAlignment="1">
      <alignment horizontal="center" vertical="center"/>
    </xf>
    <xf numFmtId="0" fontId="15" fillId="5" borderId="11" xfId="0" applyFont="1" applyFill="1" applyBorder="1" applyAlignment="1">
      <alignment horizontal="center" vertical="center"/>
    </xf>
    <xf numFmtId="0" fontId="15" fillId="5" borderId="16" xfId="0" applyFont="1" applyFill="1" applyBorder="1" applyAlignment="1">
      <alignment horizontal="center" vertical="center"/>
    </xf>
    <xf numFmtId="0" fontId="15" fillId="5" borderId="12" xfId="0" applyFont="1" applyFill="1" applyBorder="1" applyAlignment="1">
      <alignment horizontal="center" vertical="center"/>
    </xf>
    <xf numFmtId="0" fontId="15" fillId="5" borderId="18" xfId="0" applyFont="1" applyFill="1" applyBorder="1" applyAlignment="1">
      <alignment horizontal="center" vertical="center"/>
    </xf>
    <xf numFmtId="0" fontId="11" fillId="0" borderId="3" xfId="0" applyFont="1" applyBorder="1" applyAlignment="1">
      <alignment horizontal="left" vertical="center" wrapText="1"/>
    </xf>
    <xf numFmtId="0" fontId="11" fillId="0" borderId="6" xfId="0" applyFont="1" applyBorder="1" applyAlignment="1">
      <alignment horizontal="left" vertical="center" wrapText="1"/>
    </xf>
    <xf numFmtId="0" fontId="14" fillId="0" borderId="4" xfId="0" applyFont="1" applyBorder="1" applyAlignment="1">
      <alignment horizontal="left" vertical="center"/>
    </xf>
    <xf numFmtId="0" fontId="7" fillId="5" borderId="19" xfId="0" applyFont="1" applyFill="1" applyBorder="1" applyAlignment="1">
      <alignment horizontal="center" vertical="center"/>
    </xf>
    <xf numFmtId="0" fontId="7" fillId="5" borderId="5" xfId="0" applyFont="1" applyFill="1" applyBorder="1" applyAlignment="1">
      <alignment horizontal="center" vertical="center" wrapText="1"/>
    </xf>
    <xf numFmtId="0" fontId="7" fillId="5" borderId="17" xfId="0" applyFont="1" applyFill="1" applyBorder="1" applyAlignment="1">
      <alignment horizontal="center" vertical="center" wrapText="1"/>
    </xf>
    <xf numFmtId="0" fontId="7" fillId="5" borderId="11" xfId="0" applyFont="1" applyFill="1" applyBorder="1" applyAlignment="1">
      <alignment horizontal="left" vertical="center"/>
    </xf>
    <xf numFmtId="0" fontId="7" fillId="5" borderId="12" xfId="0" applyFont="1" applyFill="1" applyBorder="1" applyAlignment="1">
      <alignment horizontal="left" vertical="center"/>
    </xf>
    <xf numFmtId="1" fontId="11" fillId="6" borderId="3" xfId="0" applyNumberFormat="1" applyFont="1" applyFill="1" applyBorder="1" applyAlignment="1">
      <alignment wrapText="1"/>
    </xf>
    <xf numFmtId="0" fontId="8" fillId="2" borderId="3" xfId="0" applyFont="1" applyFill="1" applyBorder="1" applyAlignment="1">
      <alignment horizontal="center" vertical="center"/>
    </xf>
    <xf numFmtId="0" fontId="7" fillId="5" borderId="20" xfId="0" applyFont="1" applyFill="1" applyBorder="1" applyAlignment="1">
      <alignment horizontal="center" vertical="center"/>
    </xf>
    <xf numFmtId="0" fontId="7" fillId="5" borderId="11" xfId="0" applyFont="1" applyFill="1" applyBorder="1" applyAlignment="1">
      <alignment horizontal="center" vertical="center"/>
    </xf>
    <xf numFmtId="0" fontId="7" fillId="5" borderId="21" xfId="0" applyFont="1" applyFill="1" applyBorder="1" applyAlignment="1">
      <alignment horizontal="center" vertical="center"/>
    </xf>
    <xf numFmtId="0" fontId="8" fillId="0" borderId="3" xfId="0" applyFont="1" applyBorder="1" applyAlignment="1">
      <alignment horizontal="center" vertical="center"/>
    </xf>
    <xf numFmtId="0" fontId="8" fillId="0" borderId="6" xfId="0" applyFont="1" applyBorder="1" applyAlignment="1">
      <alignment horizontal="center" vertical="center"/>
    </xf>
    <xf numFmtId="1" fontId="11" fillId="6" borderId="3" xfId="0" applyNumberFormat="1" applyFont="1" applyFill="1" applyBorder="1" applyAlignment="1">
      <alignment horizontal="right" wrapText="1"/>
    </xf>
    <xf numFmtId="0" fontId="16" fillId="2" borderId="3" xfId="0" applyFont="1" applyFill="1" applyBorder="1" applyAlignment="1">
      <alignment horizontal="center" vertical="center" wrapText="1"/>
    </xf>
    <xf numFmtId="0" fontId="13" fillId="0" borderId="3" xfId="0" applyFont="1" applyBorder="1" applyAlignment="1">
      <alignment horizontal="center" vertical="center" wrapText="1"/>
    </xf>
    <xf numFmtId="0" fontId="16" fillId="0" borderId="3" xfId="0" applyFont="1" applyBorder="1" applyAlignment="1">
      <alignment horizontal="center" vertical="center" wrapText="1"/>
    </xf>
    <xf numFmtId="0" fontId="17" fillId="0" borderId="3" xfId="0" applyFont="1" applyBorder="1" applyAlignment="1">
      <alignment horizontal="center" vertical="center" wrapText="1"/>
    </xf>
    <xf numFmtId="0" fontId="13" fillId="2" borderId="13" xfId="0" applyFont="1" applyFill="1" applyBorder="1" applyAlignment="1">
      <alignment horizontal="left" vertical="center" wrapText="1"/>
    </xf>
    <xf numFmtId="0" fontId="13" fillId="2" borderId="14" xfId="0" applyFont="1" applyFill="1" applyBorder="1" applyAlignment="1">
      <alignment horizontal="left" vertical="center" wrapText="1"/>
    </xf>
    <xf numFmtId="0" fontId="13" fillId="2" borderId="15" xfId="0" applyFont="1" applyFill="1" applyBorder="1" applyAlignment="1">
      <alignment horizontal="left" vertical="center" wrapText="1"/>
    </xf>
    <xf numFmtId="49" fontId="7" fillId="3" borderId="3" xfId="0" applyNumberFormat="1" applyFont="1" applyFill="1" applyBorder="1" applyAlignment="1">
      <alignment horizontal="center" vertical="center" wrapText="1"/>
    </xf>
    <xf numFmtId="49" fontId="9" fillId="3" borderId="3" xfId="0" applyNumberFormat="1" applyFont="1" applyFill="1" applyBorder="1" applyAlignment="1">
      <alignment horizontal="center" vertical="center" wrapText="1"/>
    </xf>
    <xf numFmtId="49" fontId="7" fillId="3" borderId="11" xfId="0" applyNumberFormat="1" applyFont="1" applyFill="1" applyBorder="1" applyAlignment="1">
      <alignment horizontal="center" vertical="center" wrapText="1"/>
    </xf>
    <xf numFmtId="49" fontId="9" fillId="3" borderId="11" xfId="0" applyNumberFormat="1" applyFont="1" applyFill="1" applyBorder="1" applyAlignment="1">
      <alignment horizontal="center" vertical="center" wrapText="1"/>
    </xf>
    <xf numFmtId="0" fontId="7" fillId="3" borderId="3" xfId="0" applyFont="1" applyFill="1" applyBorder="1" applyAlignment="1">
      <alignment horizontal="center" vertical="center" wrapText="1"/>
    </xf>
    <xf numFmtId="0" fontId="7" fillId="3" borderId="16"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BFE4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900" b="0" i="0" u="none" strike="noStrike" kern="1200" spc="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defRPr>
            </a:pPr>
            <a:r>
              <a:rPr lang="en-US" sz="900" b="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rPr>
              <a:t>Anticipated</a:t>
            </a:r>
            <a:r>
              <a:rPr lang="en-US" sz="900" b="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rPr>
              <a:t> significance of risks</a:t>
            </a:r>
            <a:br>
              <a:rPr lang="en-US" sz="900" b="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rPr>
            </a:br>
            <a:r>
              <a:rPr lang="en-US" sz="900" b="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rPr>
              <a:t>before and after being addressed</a:t>
            </a:r>
            <a:endParaRPr lang="en-US" sz="900" b="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endParaRPr>
          </a:p>
        </c:rich>
      </c:tx>
      <c:overlay val="0"/>
      <c:spPr>
        <a:noFill/>
        <a:ln>
          <a:noFill/>
        </a:ln>
        <a:effectLst/>
      </c:spPr>
      <c:txPr>
        <a:bodyPr rot="0" spcFirstLastPara="1" vertOverflow="ellipsis" vert="horz" wrap="square" anchor="ctr" anchorCtr="1"/>
        <a:lstStyle/>
        <a:p>
          <a:pPr>
            <a:defRPr sz="900" b="0" i="0" u="none" strike="noStrike" kern="1200" spc="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defRPr>
          </a:pPr>
          <a:endParaRPr lang="en-US"/>
        </a:p>
      </c:txPr>
    </c:title>
    <c:autoTitleDeleted val="0"/>
    <c:plotArea>
      <c:layout/>
      <c:barChart>
        <c:barDir val="col"/>
        <c:grouping val="clustered"/>
        <c:varyColors val="0"/>
        <c:ser>
          <c:idx val="0"/>
          <c:order val="0"/>
          <c:tx>
            <c:strRef>
              <c:f>'Significance for life cycle'!$C$2</c:f>
              <c:strCache>
                <c:ptCount val="1"/>
                <c:pt idx="0">
                  <c:v> Significance before</c:v>
                </c:pt>
              </c:strCache>
            </c:strRef>
          </c:tx>
          <c:spPr>
            <a:solidFill>
              <a:schemeClr val="accent1"/>
            </a:solidFill>
            <a:ln>
              <a:noFill/>
            </a:ln>
            <a:effectLst/>
          </c:spPr>
          <c:invertIfNegative val="0"/>
          <c:cat>
            <c:strRef>
              <c:f>'Significance for life cycle'!$A$3:$A$13</c:f>
              <c:strCache>
                <c:ptCount val="11"/>
                <c:pt idx="0">
                  <c:v>Need and opportunity identified</c:v>
                </c:pt>
                <c:pt idx="1">
                  <c:v>Concept development for good</c:v>
                </c:pt>
                <c:pt idx="2">
                  <c:v>Product or service design</c:v>
                </c:pt>
                <c:pt idx="3">
                  <c:v>Research and prototype development</c:v>
                </c:pt>
                <c:pt idx="4">
                  <c:v>Final design for production</c:v>
                </c:pt>
                <c:pt idx="5">
                  <c:v>Produce and prepare for launch</c:v>
                </c:pt>
                <c:pt idx="6">
                  <c:v>Initial customers satisfied</c:v>
                </c:pt>
                <c:pt idx="7">
                  <c:v>Expansion of sales to break even</c:v>
                </c:pt>
                <c:pt idx="8">
                  <c:v>Net profit period</c:v>
                </c:pt>
                <c:pt idx="9">
                  <c:v>Obsolescence and profit shrinkage</c:v>
                </c:pt>
                <c:pt idx="10">
                  <c:v>Product or service terminated</c:v>
                </c:pt>
              </c:strCache>
            </c:strRef>
          </c:cat>
          <c:val>
            <c:numRef>
              <c:f>'Significance for life cycle'!$C$3:$C$13</c:f>
              <c:numCache>
                <c:formatCode>0</c:formatCode>
                <c:ptCount val="11"/>
                <c:pt idx="0">
                  <c:v>0</c:v>
                </c:pt>
                <c:pt idx="1">
                  <c:v>0</c:v>
                </c:pt>
                <c:pt idx="2">
                  <c:v>37</c:v>
                </c:pt>
                <c:pt idx="3">
                  <c:v>12</c:v>
                </c:pt>
                <c:pt idx="4">
                  <c:v>9</c:v>
                </c:pt>
                <c:pt idx="5">
                  <c:v>19</c:v>
                </c:pt>
                <c:pt idx="6">
                  <c:v>24</c:v>
                </c:pt>
                <c:pt idx="7">
                  <c:v>24</c:v>
                </c:pt>
                <c:pt idx="8">
                  <c:v>0</c:v>
                </c:pt>
                <c:pt idx="9">
                  <c:v>0</c:v>
                </c:pt>
                <c:pt idx="10">
                  <c:v>0</c:v>
                </c:pt>
              </c:numCache>
            </c:numRef>
          </c:val>
          <c:extLst>
            <c:ext xmlns:c16="http://schemas.microsoft.com/office/drawing/2014/chart" uri="{C3380CC4-5D6E-409C-BE32-E72D297353CC}">
              <c16:uniqueId val="{00000000-1DF0-427A-AB28-8BEE59C25593}"/>
            </c:ext>
          </c:extLst>
        </c:ser>
        <c:ser>
          <c:idx val="1"/>
          <c:order val="1"/>
          <c:tx>
            <c:strRef>
              <c:f>'Significance for life cycle'!$D$2</c:f>
              <c:strCache>
                <c:ptCount val="1"/>
                <c:pt idx="0">
                  <c:v> Significance after </c:v>
                </c:pt>
              </c:strCache>
            </c:strRef>
          </c:tx>
          <c:spPr>
            <a:solidFill>
              <a:schemeClr val="accent2"/>
            </a:solidFill>
            <a:ln>
              <a:noFill/>
            </a:ln>
            <a:effectLst/>
          </c:spPr>
          <c:invertIfNegative val="0"/>
          <c:cat>
            <c:strRef>
              <c:f>'Significance for life cycle'!$A$3:$A$13</c:f>
              <c:strCache>
                <c:ptCount val="11"/>
                <c:pt idx="0">
                  <c:v>Need and opportunity identified</c:v>
                </c:pt>
                <c:pt idx="1">
                  <c:v>Concept development for good</c:v>
                </c:pt>
                <c:pt idx="2">
                  <c:v>Product or service design</c:v>
                </c:pt>
                <c:pt idx="3">
                  <c:v>Research and prototype development</c:v>
                </c:pt>
                <c:pt idx="4">
                  <c:v>Final design for production</c:v>
                </c:pt>
                <c:pt idx="5">
                  <c:v>Produce and prepare for launch</c:v>
                </c:pt>
                <c:pt idx="6">
                  <c:v>Initial customers satisfied</c:v>
                </c:pt>
                <c:pt idx="7">
                  <c:v>Expansion of sales to break even</c:v>
                </c:pt>
                <c:pt idx="8">
                  <c:v>Net profit period</c:v>
                </c:pt>
                <c:pt idx="9">
                  <c:v>Obsolescence and profit shrinkage</c:v>
                </c:pt>
                <c:pt idx="10">
                  <c:v>Product or service terminated</c:v>
                </c:pt>
              </c:strCache>
            </c:strRef>
          </c:cat>
          <c:val>
            <c:numRef>
              <c:f>'Significance for life cycle'!$D$3:$D$13</c:f>
              <c:numCache>
                <c:formatCode>0</c:formatCode>
                <c:ptCount val="11"/>
                <c:pt idx="0">
                  <c:v>0</c:v>
                </c:pt>
                <c:pt idx="1">
                  <c:v>0</c:v>
                </c:pt>
                <c:pt idx="2">
                  <c:v>5</c:v>
                </c:pt>
                <c:pt idx="3">
                  <c:v>7</c:v>
                </c:pt>
                <c:pt idx="4">
                  <c:v>3</c:v>
                </c:pt>
                <c:pt idx="5">
                  <c:v>4</c:v>
                </c:pt>
                <c:pt idx="6">
                  <c:v>9</c:v>
                </c:pt>
                <c:pt idx="7">
                  <c:v>6</c:v>
                </c:pt>
                <c:pt idx="8">
                  <c:v>0</c:v>
                </c:pt>
                <c:pt idx="9">
                  <c:v>0</c:v>
                </c:pt>
                <c:pt idx="10">
                  <c:v>0</c:v>
                </c:pt>
              </c:numCache>
            </c:numRef>
          </c:val>
          <c:extLst>
            <c:ext xmlns:c16="http://schemas.microsoft.com/office/drawing/2014/chart" uri="{C3380CC4-5D6E-409C-BE32-E72D297353CC}">
              <c16:uniqueId val="{00000001-1DF0-427A-AB28-8BEE59C25593}"/>
            </c:ext>
          </c:extLst>
        </c:ser>
        <c:dLbls>
          <c:showLegendKey val="0"/>
          <c:showVal val="0"/>
          <c:showCatName val="0"/>
          <c:showSerName val="0"/>
          <c:showPercent val="0"/>
          <c:showBubbleSize val="0"/>
        </c:dLbls>
        <c:gapWidth val="219"/>
        <c:overlap val="-27"/>
        <c:axId val="533892584"/>
        <c:axId val="533899800"/>
      </c:barChart>
      <c:catAx>
        <c:axId val="5338925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defRPr>
            </a:pPr>
            <a:endParaRPr lang="en-US"/>
          </a:p>
        </c:txPr>
        <c:crossAx val="533899800"/>
        <c:crosses val="autoZero"/>
        <c:auto val="1"/>
        <c:lblAlgn val="ctr"/>
        <c:lblOffset val="100"/>
        <c:noMultiLvlLbl val="0"/>
      </c:catAx>
      <c:valAx>
        <c:axId val="53389980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defRPr>
            </a:pPr>
            <a:endParaRPr lang="en-US"/>
          </a:p>
        </c:txPr>
        <c:crossAx val="53389258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28575" cap="flat"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defRPr>
            </a:pPr>
            <a:r>
              <a:rPr lang="en-US" sz="1200" b="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rPr>
              <a:t>Where in NPD risks are addressed</a:t>
            </a:r>
          </a:p>
        </c:rich>
      </c:tx>
      <c:layout>
        <c:manualLayout>
          <c:xMode val="edge"/>
          <c:yMode val="edge"/>
          <c:x val="0.22226256105882222"/>
          <c:y val="2.3397285914833879E-2"/>
        </c:manualLayout>
      </c:layout>
      <c:overlay val="0"/>
      <c:spPr>
        <a:noFill/>
        <a:ln>
          <a:noFill/>
        </a:ln>
        <a:effectLst/>
      </c:spPr>
      <c:txPr>
        <a:bodyPr rot="0" spcFirstLastPara="1" vertOverflow="ellipsis" vert="horz" wrap="square" anchor="ctr" anchorCtr="1"/>
        <a:lstStyle/>
        <a:p>
          <a:pPr>
            <a:defRPr sz="1200" b="0" i="0" u="none" strike="noStrike" kern="1200" spc="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defRPr>
          </a:pPr>
          <a:endParaRPr lang="en-US"/>
        </a:p>
      </c:txPr>
    </c:title>
    <c:autoTitleDeleted val="0"/>
    <c:plotArea>
      <c:layout/>
      <c:barChart>
        <c:barDir val="bar"/>
        <c:grouping val="clustered"/>
        <c:varyColors val="0"/>
        <c:ser>
          <c:idx val="0"/>
          <c:order val="0"/>
          <c:tx>
            <c:v>Significance Before</c:v>
          </c:tx>
          <c:spPr>
            <a:solidFill>
              <a:schemeClr val="accent1"/>
            </a:solidFill>
            <a:ln>
              <a:noFill/>
            </a:ln>
            <a:effectLst/>
          </c:spPr>
          <c:invertIfNegative val="0"/>
          <c:cat>
            <c:strRef>
              <c:f>'Where risks are addressed'!$A$3:$A$9</c:f>
              <c:strCache>
                <c:ptCount val="7"/>
                <c:pt idx="0">
                  <c:v>Idea</c:v>
                </c:pt>
                <c:pt idx="1">
                  <c:v>Screen</c:v>
                </c:pt>
                <c:pt idx="2">
                  <c:v>Design</c:v>
                </c:pt>
                <c:pt idx="3">
                  <c:v>Development</c:v>
                </c:pt>
                <c:pt idx="4">
                  <c:v>Test</c:v>
                </c:pt>
                <c:pt idx="5">
                  <c:v>Launch</c:v>
                </c:pt>
                <c:pt idx="6">
                  <c:v>Post-launch</c:v>
                </c:pt>
              </c:strCache>
            </c:strRef>
          </c:cat>
          <c:val>
            <c:numRef>
              <c:f>'Where risks are addressed'!$C$3:$C$9</c:f>
              <c:numCache>
                <c:formatCode>0</c:formatCode>
                <c:ptCount val="7"/>
                <c:pt idx="0">
                  <c:v>0</c:v>
                </c:pt>
                <c:pt idx="1">
                  <c:v>0</c:v>
                </c:pt>
                <c:pt idx="2">
                  <c:v>43</c:v>
                </c:pt>
                <c:pt idx="3">
                  <c:v>39</c:v>
                </c:pt>
                <c:pt idx="4">
                  <c:v>6</c:v>
                </c:pt>
                <c:pt idx="5">
                  <c:v>4</c:v>
                </c:pt>
                <c:pt idx="6">
                  <c:v>0</c:v>
                </c:pt>
              </c:numCache>
            </c:numRef>
          </c:val>
          <c:extLst>
            <c:ext xmlns:c16="http://schemas.microsoft.com/office/drawing/2014/chart" uri="{C3380CC4-5D6E-409C-BE32-E72D297353CC}">
              <c16:uniqueId val="{00000000-013E-4B94-A70F-1104B76ECE44}"/>
            </c:ext>
          </c:extLst>
        </c:ser>
        <c:ser>
          <c:idx val="1"/>
          <c:order val="1"/>
          <c:tx>
            <c:v>Significance After</c:v>
          </c:tx>
          <c:spPr>
            <a:solidFill>
              <a:schemeClr val="accent2"/>
            </a:solidFill>
            <a:ln>
              <a:noFill/>
            </a:ln>
            <a:effectLst/>
          </c:spPr>
          <c:invertIfNegative val="0"/>
          <c:cat>
            <c:strRef>
              <c:f>'Where risks are addressed'!$A$3:$A$9</c:f>
              <c:strCache>
                <c:ptCount val="7"/>
                <c:pt idx="0">
                  <c:v>Idea</c:v>
                </c:pt>
                <c:pt idx="1">
                  <c:v>Screen</c:v>
                </c:pt>
                <c:pt idx="2">
                  <c:v>Design</c:v>
                </c:pt>
                <c:pt idx="3">
                  <c:v>Development</c:v>
                </c:pt>
                <c:pt idx="4">
                  <c:v>Test</c:v>
                </c:pt>
                <c:pt idx="5">
                  <c:v>Launch</c:v>
                </c:pt>
                <c:pt idx="6">
                  <c:v>Post-launch</c:v>
                </c:pt>
              </c:strCache>
            </c:strRef>
          </c:cat>
          <c:val>
            <c:numRef>
              <c:f>'Where risks are addressed'!$D$3:$D$9</c:f>
              <c:numCache>
                <c:formatCode>0</c:formatCode>
                <c:ptCount val="7"/>
                <c:pt idx="0">
                  <c:v>0</c:v>
                </c:pt>
                <c:pt idx="1">
                  <c:v>0</c:v>
                </c:pt>
                <c:pt idx="2">
                  <c:v>10</c:v>
                </c:pt>
                <c:pt idx="3">
                  <c:v>10</c:v>
                </c:pt>
                <c:pt idx="4">
                  <c:v>1</c:v>
                </c:pt>
                <c:pt idx="5">
                  <c:v>2</c:v>
                </c:pt>
                <c:pt idx="6">
                  <c:v>0</c:v>
                </c:pt>
              </c:numCache>
            </c:numRef>
          </c:val>
          <c:extLst>
            <c:ext xmlns:c16="http://schemas.microsoft.com/office/drawing/2014/chart" uri="{C3380CC4-5D6E-409C-BE32-E72D297353CC}">
              <c16:uniqueId val="{00000001-013E-4B94-A70F-1104B76ECE44}"/>
            </c:ext>
          </c:extLst>
        </c:ser>
        <c:dLbls>
          <c:showLegendKey val="0"/>
          <c:showVal val="0"/>
          <c:showCatName val="0"/>
          <c:showSerName val="0"/>
          <c:showPercent val="0"/>
          <c:showBubbleSize val="0"/>
        </c:dLbls>
        <c:gapWidth val="182"/>
        <c:axId val="1175134912"/>
        <c:axId val="1175139488"/>
      </c:barChart>
      <c:catAx>
        <c:axId val="117513491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defRPr>
            </a:pPr>
            <a:endParaRPr lang="en-US"/>
          </a:p>
        </c:txPr>
        <c:crossAx val="1175139488"/>
        <c:crosses val="autoZero"/>
        <c:auto val="1"/>
        <c:lblAlgn val="ctr"/>
        <c:lblOffset val="100"/>
        <c:noMultiLvlLbl val="0"/>
      </c:catAx>
      <c:valAx>
        <c:axId val="117513948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defRPr>
            </a:pPr>
            <a:endParaRPr lang="en-US"/>
          </a:p>
        </c:txPr>
        <c:crossAx val="11751349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Noto Sans Display" panose="020B0502040504020204" pitchFamily="34" charset="0"/>
              <a:ea typeface="Noto Sans Display" panose="020B0502040504020204" pitchFamily="34" charset="0"/>
              <a:cs typeface="Noto Sans Display" panose="020B0502040504020204" pitchFamily="34" charset="0"/>
            </a:defRPr>
          </a:pPr>
          <a:endParaRPr lang="en-US"/>
        </a:p>
      </c:txPr>
    </c:legend>
    <c:plotVisOnly val="1"/>
    <c:dispBlanksAs val="gap"/>
    <c:showDLblsOverMax val="0"/>
  </c:chart>
  <c:spPr>
    <a:solidFill>
      <a:schemeClr val="bg1"/>
    </a:solidFill>
    <a:ln w="34925" cap="flat" cmpd="sng" algn="ctr">
      <a:solidFill>
        <a:schemeClr val="tx2"/>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4</xdr:col>
      <xdr:colOff>186267</xdr:colOff>
      <xdr:row>0</xdr:row>
      <xdr:rowOff>350837</xdr:rowOff>
    </xdr:from>
    <xdr:to>
      <xdr:col>13</xdr:col>
      <xdr:colOff>233892</xdr:colOff>
      <xdr:row>8</xdr:row>
      <xdr:rowOff>420158</xdr:rowOff>
    </xdr:to>
    <xdr:graphicFrame macro="">
      <xdr:nvGraphicFramePr>
        <xdr:cNvPr id="4" name="Chart 3">
          <a:extLst>
            <a:ext uri="{FF2B5EF4-FFF2-40B4-BE49-F238E27FC236}">
              <a16:creationId xmlns:a16="http://schemas.microsoft.com/office/drawing/2014/main" id="{72DC461A-FF23-4AEE-99FA-A6FC4C19913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5</xdr:col>
      <xdr:colOff>59055</xdr:colOff>
      <xdr:row>0</xdr:row>
      <xdr:rowOff>28575</xdr:rowOff>
    </xdr:from>
    <xdr:to>
      <xdr:col>12</xdr:col>
      <xdr:colOff>363855</xdr:colOff>
      <xdr:row>12</xdr:row>
      <xdr:rowOff>62865</xdr:rowOff>
    </xdr:to>
    <xdr:graphicFrame macro="">
      <xdr:nvGraphicFramePr>
        <xdr:cNvPr id="4" name="Chart 3">
          <a:extLst>
            <a:ext uri="{FF2B5EF4-FFF2-40B4-BE49-F238E27FC236}">
              <a16:creationId xmlns:a16="http://schemas.microsoft.com/office/drawing/2014/main" id="{4F36BC71-EFCE-4163-935D-F9BBCEDEB5A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107950</xdr:colOff>
      <xdr:row>0</xdr:row>
      <xdr:rowOff>101600</xdr:rowOff>
    </xdr:from>
    <xdr:to>
      <xdr:col>8</xdr:col>
      <xdr:colOff>416580</xdr:colOff>
      <xdr:row>39</xdr:row>
      <xdr:rowOff>151493</xdr:rowOff>
    </xdr:to>
    <xdr:sp macro="" textlink="">
      <xdr:nvSpPr>
        <xdr:cNvPr id="2" name="TextBox 1">
          <a:extLst>
            <a:ext uri="{FF2B5EF4-FFF2-40B4-BE49-F238E27FC236}">
              <a16:creationId xmlns:a16="http://schemas.microsoft.com/office/drawing/2014/main" id="{ACCE15C5-24C0-41AB-9F02-C2B1144C91B1}"/>
            </a:ext>
          </a:extLst>
        </xdr:cNvPr>
        <xdr:cNvSpPr txBox="1"/>
      </xdr:nvSpPr>
      <xdr:spPr>
        <a:xfrm>
          <a:off x="107950" y="101600"/>
          <a:ext cx="5185430" cy="7231743"/>
        </a:xfrm>
        <a:prstGeom prst="rect">
          <a:avLst/>
        </a:prstGeom>
        <a:solidFill>
          <a:sysClr val="window" lastClr="FF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100" b="1" u="none">
              <a:solidFill>
                <a:sysClr val="windowText" lastClr="000000"/>
              </a:solidFill>
              <a:latin typeface="+mn-lt"/>
              <a:ea typeface="+mn-ea"/>
              <a:cs typeface="+mn-cs"/>
            </a:rPr>
            <a:t>Notes: </a:t>
          </a:r>
        </a:p>
        <a:p>
          <a:endParaRPr lang="en-US" sz="1100">
            <a:solidFill>
              <a:sysClr val="windowText" lastClr="000000"/>
            </a:solidFill>
            <a:latin typeface="+mn-lt"/>
            <a:ea typeface="+mn-ea"/>
            <a:cs typeface="+mn-cs"/>
          </a:endParaRPr>
        </a:p>
        <a:p>
          <a:endParaRPr lang="en-US" sz="1200" u="sng">
            <a:solidFill>
              <a:sysClr val="windowText" lastClr="000000"/>
            </a:solidFill>
          </a:endParaRPr>
        </a:p>
        <a:p>
          <a:endParaRPr lang="en-US" sz="1200" u="sng">
            <a:solidFill>
              <a:sysClr val="windowText" lastClr="000000"/>
            </a:solidFill>
          </a:endParaRPr>
        </a:p>
        <a:p>
          <a:r>
            <a:rPr lang="en-US" sz="1100" b="1" u="none">
              <a:solidFill>
                <a:sysClr val="windowText" lastClr="000000"/>
              </a:solidFill>
            </a:rPr>
            <a:t>References:</a:t>
          </a:r>
        </a:p>
        <a:p>
          <a:endParaRPr lang="en-US" sz="1100">
            <a:solidFill>
              <a:schemeClr val="dk1"/>
            </a:solidFill>
            <a:latin typeface="+mn-lt"/>
            <a:ea typeface="+mn-ea"/>
            <a:cs typeface="+mn-cs"/>
          </a:endParaRPr>
        </a:p>
        <a:p>
          <a:endParaRPr lang="en-US" sz="1100" b="0" i="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US" sz="1100" b="1" i="0">
            <a:solidFill>
              <a:schemeClr val="dk1"/>
            </a:solidFill>
            <a:effectLst/>
            <a:latin typeface="+mn-lt"/>
            <a:ea typeface="+mn-ea"/>
            <a:cs typeface="+mn-cs"/>
          </a:endParaRPr>
        </a:p>
        <a:p>
          <a:endParaRPr lang="en-US" sz="1100">
            <a:solidFill>
              <a:schemeClr val="dk1"/>
            </a:solidFill>
            <a:latin typeface="+mn-lt"/>
            <a:ea typeface="+mn-ea"/>
            <a:cs typeface="+mn-cs"/>
          </a:endParaRPr>
        </a:p>
      </xdr:txBody>
    </xdr:sp>
    <xdr:clientData/>
  </xdr:twoCellAnchor>
</xdr:wsDr>
</file>

<file path=xl/theme/theme1.xml><?xml version="1.0" encoding="utf-8"?>
<a:theme xmlns:a="http://schemas.openxmlformats.org/drawingml/2006/main" name="WIPO">
  <a:themeElements>
    <a:clrScheme name="Foresight Custom">
      <a:dk1>
        <a:srgbClr val="31859B"/>
      </a:dk1>
      <a:lt1>
        <a:sysClr val="window" lastClr="FFFFFF"/>
      </a:lt1>
      <a:dk2>
        <a:srgbClr val="1D5952"/>
      </a:dk2>
      <a:lt2>
        <a:srgbClr val="CBE1ED"/>
      </a:lt2>
      <a:accent1>
        <a:srgbClr val="9AF4B8"/>
      </a:accent1>
      <a:accent2>
        <a:srgbClr val="46C8AF"/>
      </a:accent2>
      <a:accent3>
        <a:srgbClr val="9BBB59"/>
      </a:accent3>
      <a:accent4>
        <a:srgbClr val="E2B922"/>
      </a:accent4>
      <a:accent5>
        <a:srgbClr val="397DC1"/>
      </a:accent5>
      <a:accent6>
        <a:srgbClr val="0070C0"/>
      </a:accent6>
      <a:hlink>
        <a:srgbClr val="008BBC"/>
      </a:hlink>
      <a:folHlink>
        <a:srgbClr val="7FD3F1"/>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1"/>
  <sheetViews>
    <sheetView tabSelected="1" zoomScale="75" zoomScaleNormal="75" workbookViewId="0">
      <pane ySplit="2" topLeftCell="A3" activePane="bottomLeft" state="frozen"/>
      <selection pane="bottomLeft" sqref="A1:H1"/>
    </sheetView>
  </sheetViews>
  <sheetFormatPr defaultColWidth="11.42578125" defaultRowHeight="12.75" x14ac:dyDescent="0.2"/>
  <cols>
    <col min="1" max="1" width="38.42578125" style="1" customWidth="1"/>
    <col min="2" max="8" width="20.42578125" style="1" customWidth="1"/>
    <col min="9" max="16384" width="11.42578125" style="1"/>
  </cols>
  <sheetData>
    <row r="1" spans="1:8" ht="60" customHeight="1" x14ac:dyDescent="0.2">
      <c r="A1" s="58" t="s">
        <v>33</v>
      </c>
      <c r="B1" s="58"/>
      <c r="C1" s="58"/>
      <c r="D1" s="58"/>
      <c r="E1" s="58"/>
      <c r="F1" s="58"/>
      <c r="G1" s="58"/>
      <c r="H1" s="58"/>
    </row>
    <row r="2" spans="1:8" s="2" customFormat="1" ht="60" customHeight="1" x14ac:dyDescent="0.25">
      <c r="A2" s="57" t="s">
        <v>73</v>
      </c>
      <c r="B2" s="59" t="s">
        <v>74</v>
      </c>
      <c r="C2" s="60"/>
      <c r="D2" s="60"/>
      <c r="E2" s="60"/>
      <c r="F2" s="60"/>
      <c r="G2" s="60"/>
      <c r="H2" s="60"/>
    </row>
    <row r="3" spans="1:8" s="2" customFormat="1" ht="60" customHeight="1" x14ac:dyDescent="0.25">
      <c r="A3" s="28"/>
      <c r="B3" s="29" t="s">
        <v>70</v>
      </c>
      <c r="C3" s="29" t="s">
        <v>3</v>
      </c>
      <c r="D3" s="29" t="s">
        <v>4</v>
      </c>
      <c r="E3" s="29" t="s">
        <v>5</v>
      </c>
      <c r="F3" s="29" t="s">
        <v>6</v>
      </c>
      <c r="G3" s="29" t="s">
        <v>7</v>
      </c>
      <c r="H3" s="29" t="s">
        <v>71</v>
      </c>
    </row>
    <row r="4" spans="1:8" ht="92.1" customHeight="1" x14ac:dyDescent="0.2">
      <c r="A4" s="29" t="s">
        <v>8</v>
      </c>
      <c r="B4" s="30" t="s">
        <v>77</v>
      </c>
      <c r="C4" s="30"/>
      <c r="D4" s="30"/>
      <c r="E4" s="30" t="s">
        <v>78</v>
      </c>
      <c r="F4" s="30"/>
      <c r="G4" s="30"/>
      <c r="H4" s="30"/>
    </row>
    <row r="5" spans="1:8" ht="59.1" customHeight="1" x14ac:dyDescent="0.2">
      <c r="A5" s="29" t="s">
        <v>1</v>
      </c>
      <c r="B5" s="30"/>
      <c r="C5" s="30"/>
      <c r="D5" s="30"/>
      <c r="E5" s="30" t="s">
        <v>79</v>
      </c>
      <c r="F5" s="30" t="s">
        <v>80</v>
      </c>
      <c r="G5" s="30" t="s">
        <v>81</v>
      </c>
      <c r="H5" s="30"/>
    </row>
    <row r="6" spans="1:8" ht="174.75" customHeight="1" x14ac:dyDescent="0.2">
      <c r="A6" s="29" t="s">
        <v>2</v>
      </c>
      <c r="B6" s="30"/>
      <c r="C6" s="30"/>
      <c r="D6" s="30"/>
      <c r="E6" s="30" t="s">
        <v>82</v>
      </c>
      <c r="F6" s="30"/>
      <c r="G6" s="30" t="s">
        <v>83</v>
      </c>
      <c r="H6" s="30"/>
    </row>
    <row r="7" spans="1:8" ht="147.75" customHeight="1" x14ac:dyDescent="0.2">
      <c r="A7" s="29" t="s">
        <v>34</v>
      </c>
      <c r="B7" s="30"/>
      <c r="C7" s="30"/>
      <c r="D7" s="30"/>
      <c r="E7" s="30" t="s">
        <v>84</v>
      </c>
      <c r="F7" s="30" t="s">
        <v>85</v>
      </c>
      <c r="G7" s="30"/>
      <c r="H7" s="30" t="s">
        <v>86</v>
      </c>
    </row>
    <row r="8" spans="1:8" ht="183" customHeight="1" x14ac:dyDescent="0.2">
      <c r="A8" s="29" t="s">
        <v>35</v>
      </c>
      <c r="B8" s="30"/>
      <c r="C8" s="30"/>
      <c r="D8" s="30"/>
      <c r="E8" s="30" t="s">
        <v>87</v>
      </c>
      <c r="F8" s="30"/>
      <c r="G8" s="30" t="s">
        <v>88</v>
      </c>
      <c r="H8" s="30"/>
    </row>
    <row r="9" spans="1:8" ht="69" customHeight="1" x14ac:dyDescent="0.2">
      <c r="A9" s="29" t="s">
        <v>76</v>
      </c>
      <c r="B9" s="30" t="s">
        <v>89</v>
      </c>
      <c r="C9" s="30"/>
      <c r="D9" s="30"/>
      <c r="E9" s="30"/>
      <c r="F9" s="30" t="s">
        <v>90</v>
      </c>
      <c r="G9" s="30"/>
      <c r="H9" s="30"/>
    </row>
    <row r="10" spans="1:8" ht="72.599999999999994" customHeight="1" x14ac:dyDescent="0.2">
      <c r="A10" s="29" t="s">
        <v>36</v>
      </c>
      <c r="B10" s="30"/>
      <c r="C10" s="30" t="s">
        <v>91</v>
      </c>
      <c r="D10" s="30"/>
      <c r="E10" s="30"/>
      <c r="F10" s="30" t="s">
        <v>92</v>
      </c>
      <c r="G10" s="30"/>
      <c r="H10" s="30"/>
    </row>
    <row r="11" spans="1:8" ht="111.75" customHeight="1" x14ac:dyDescent="0.2">
      <c r="A11" s="29" t="s">
        <v>37</v>
      </c>
      <c r="B11" s="30"/>
      <c r="C11" s="30"/>
      <c r="D11" s="30" t="s">
        <v>93</v>
      </c>
      <c r="E11" s="30"/>
      <c r="F11" s="30" t="s">
        <v>94</v>
      </c>
      <c r="G11" s="30"/>
      <c r="H11" s="30"/>
    </row>
  </sheetData>
  <mergeCells count="2">
    <mergeCell ref="A1:H1"/>
    <mergeCell ref="B2:H2"/>
  </mergeCells>
  <pageMargins left="0.7" right="0.7" top="0.75" bottom="0.75" header="0.3" footer="0.3"/>
  <pageSetup orientation="portrait" r:id="rId1"/>
  <headerFooter>
    <oddFooter>&amp;C&amp;1#&amp;"Calibri"&amp;10&amp;K000000WIPO FOR OFFICIAL USE ONLY</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73"/>
  <sheetViews>
    <sheetView zoomScale="75" zoomScaleNormal="75" workbookViewId="0">
      <pane ySplit="3" topLeftCell="A4" activePane="bottomLeft" state="frozen"/>
      <selection pane="bottomLeft" sqref="A1:L1"/>
    </sheetView>
  </sheetViews>
  <sheetFormatPr defaultColWidth="8.85546875" defaultRowHeight="15" x14ac:dyDescent="0.25"/>
  <cols>
    <col min="1" max="1" width="50.5703125" style="16" customWidth="1"/>
    <col min="2" max="2" width="27.140625" style="16" customWidth="1"/>
    <col min="3" max="3" width="26.7109375" style="16" customWidth="1"/>
    <col min="4" max="5" width="21.5703125" style="16" customWidth="1"/>
    <col min="6" max="6" width="18.28515625" style="17" customWidth="1"/>
    <col min="7" max="7" width="21.5703125" style="17" customWidth="1"/>
    <col min="8" max="8" width="35.5703125" style="17" customWidth="1"/>
    <col min="9" max="9" width="40.5703125" style="17" customWidth="1"/>
    <col min="10" max="10" width="21.5703125" style="15" customWidth="1"/>
    <col min="11" max="11" width="21.5703125" style="12" customWidth="1"/>
    <col min="12" max="12" width="20.28515625" style="12" customWidth="1"/>
    <col min="13" max="16384" width="8.85546875" style="12"/>
  </cols>
  <sheetData>
    <row r="1" spans="1:13" ht="60" customHeight="1" x14ac:dyDescent="0.25">
      <c r="A1" s="61" t="s">
        <v>65</v>
      </c>
      <c r="B1" s="62"/>
      <c r="C1" s="62"/>
      <c r="D1" s="62"/>
      <c r="E1" s="62"/>
      <c r="F1" s="62"/>
      <c r="G1" s="62"/>
      <c r="H1" s="62"/>
      <c r="I1" s="62"/>
      <c r="J1" s="62"/>
      <c r="K1" s="62"/>
      <c r="L1" s="63"/>
      <c r="M1" s="21"/>
    </row>
    <row r="2" spans="1:13" s="13" customFormat="1" ht="12.95" customHeight="1" x14ac:dyDescent="0.25">
      <c r="A2" s="66" t="s">
        <v>38</v>
      </c>
      <c r="B2" s="64" t="s">
        <v>39</v>
      </c>
      <c r="C2" s="64" t="s">
        <v>40</v>
      </c>
      <c r="D2" s="64" t="s">
        <v>41</v>
      </c>
      <c r="E2" s="64" t="s">
        <v>42</v>
      </c>
      <c r="F2" s="68" t="s">
        <v>66</v>
      </c>
      <c r="G2" s="64" t="s">
        <v>43</v>
      </c>
      <c r="H2" s="64" t="s">
        <v>67</v>
      </c>
      <c r="I2" s="64" t="s">
        <v>44</v>
      </c>
      <c r="J2" s="64" t="s">
        <v>45</v>
      </c>
      <c r="K2" s="64" t="s">
        <v>46</v>
      </c>
      <c r="L2" s="69" t="s">
        <v>47</v>
      </c>
      <c r="M2" s="19"/>
    </row>
    <row r="3" spans="1:13" s="14" customFormat="1" ht="93" customHeight="1" x14ac:dyDescent="0.25">
      <c r="A3" s="67"/>
      <c r="B3" s="65"/>
      <c r="C3" s="65"/>
      <c r="D3" s="65"/>
      <c r="E3" s="65"/>
      <c r="F3" s="68"/>
      <c r="G3" s="65"/>
      <c r="H3" s="65"/>
      <c r="I3" s="65"/>
      <c r="J3" s="65"/>
      <c r="K3" s="65"/>
      <c r="L3" s="69"/>
      <c r="M3" s="20"/>
    </row>
    <row r="4" spans="1:13" ht="72" customHeight="1" x14ac:dyDescent="0.25">
      <c r="A4" s="31" t="str">
        <f>Risks!B4</f>
        <v>On-site biofuels production may not be a high priority, even with government incentives, making it challenging to identify and reach beta testers.</v>
      </c>
      <c r="B4" s="32" t="str">
        <f>Risks!$B$3</f>
        <v>New product development</v>
      </c>
      <c r="C4" s="32" t="str">
        <f>+Risks!$A4</f>
        <v>Communication</v>
      </c>
      <c r="D4" s="3">
        <v>2</v>
      </c>
      <c r="E4" s="3">
        <v>2</v>
      </c>
      <c r="F4" s="5">
        <f>E4*D4</f>
        <v>4</v>
      </c>
      <c r="G4" s="3" t="s">
        <v>14</v>
      </c>
      <c r="H4" s="3" t="s">
        <v>31</v>
      </c>
      <c r="I4" s="41" t="s">
        <v>95</v>
      </c>
      <c r="J4" s="3">
        <v>2</v>
      </c>
      <c r="K4" s="18">
        <v>1</v>
      </c>
      <c r="L4" s="7">
        <f>K4*J4</f>
        <v>2</v>
      </c>
      <c r="M4" s="21"/>
    </row>
    <row r="5" spans="1:13" ht="20.100000000000001" customHeight="1" x14ac:dyDescent="0.25">
      <c r="A5" s="31">
        <f>Risks!B5</f>
        <v>0</v>
      </c>
      <c r="B5" s="32" t="str">
        <f>Risks!$B$3</f>
        <v>New product development</v>
      </c>
      <c r="C5" s="32" t="str">
        <f>+Risks!$A5</f>
        <v>Labor</v>
      </c>
      <c r="D5" s="3"/>
      <c r="E5" s="3"/>
      <c r="F5" s="5">
        <f t="shared" ref="F5:F21" si="0">E5*D5</f>
        <v>0</v>
      </c>
      <c r="G5" s="3"/>
      <c r="H5" s="3"/>
      <c r="I5" s="41"/>
      <c r="J5" s="3"/>
      <c r="K5" s="18"/>
      <c r="L5" s="7">
        <f t="shared" ref="L5:L21" si="1">K5*J5</f>
        <v>0</v>
      </c>
      <c r="M5" s="21"/>
    </row>
    <row r="6" spans="1:13" ht="20.100000000000001" customHeight="1" x14ac:dyDescent="0.25">
      <c r="A6" s="31">
        <f>Risks!B6</f>
        <v>0</v>
      </c>
      <c r="B6" s="32" t="str">
        <f>Risks!$B$3</f>
        <v>New product development</v>
      </c>
      <c r="C6" s="32" t="str">
        <f>+Risks!$A6</f>
        <v>Knowhow</v>
      </c>
      <c r="D6" s="3"/>
      <c r="E6" s="3"/>
      <c r="F6" s="5">
        <f t="shared" si="0"/>
        <v>0</v>
      </c>
      <c r="G6" s="3"/>
      <c r="H6" s="3"/>
      <c r="I6" s="41"/>
      <c r="J6" s="3"/>
      <c r="K6" s="18"/>
      <c r="L6" s="7">
        <f t="shared" si="1"/>
        <v>0</v>
      </c>
      <c r="M6" s="21"/>
    </row>
    <row r="7" spans="1:13" ht="20.100000000000001" customHeight="1" x14ac:dyDescent="0.25">
      <c r="A7" s="31">
        <f>Risks!B7</f>
        <v>0</v>
      </c>
      <c r="B7" s="32" t="str">
        <f>Risks!$B$3</f>
        <v>New product development</v>
      </c>
      <c r="C7" s="32" t="str">
        <f>+Risks!$A7</f>
        <v>Supplies and materials</v>
      </c>
      <c r="D7" s="3"/>
      <c r="E7" s="3"/>
      <c r="F7" s="5">
        <f t="shared" si="0"/>
        <v>0</v>
      </c>
      <c r="G7" s="3"/>
      <c r="H7" s="3"/>
      <c r="I7" s="41"/>
      <c r="J7" s="3"/>
      <c r="K7" s="18"/>
      <c r="L7" s="7">
        <f t="shared" si="1"/>
        <v>0</v>
      </c>
      <c r="M7" s="21"/>
    </row>
    <row r="8" spans="1:13" ht="20.100000000000001" customHeight="1" x14ac:dyDescent="0.25">
      <c r="A8" s="31">
        <f>Risks!B8</f>
        <v>0</v>
      </c>
      <c r="B8" s="32" t="str">
        <f>Risks!$B$3</f>
        <v>New product development</v>
      </c>
      <c r="C8" s="32" t="str">
        <f>+Risks!$A8</f>
        <v>Equipment and facilities</v>
      </c>
      <c r="D8" s="3"/>
      <c r="E8" s="3"/>
      <c r="F8" s="5">
        <f t="shared" si="0"/>
        <v>0</v>
      </c>
      <c r="G8" s="3"/>
      <c r="H8" s="3"/>
      <c r="I8" s="41"/>
      <c r="J8" s="3"/>
      <c r="K8" s="18"/>
      <c r="L8" s="7">
        <f t="shared" si="1"/>
        <v>0</v>
      </c>
      <c r="M8" s="21"/>
    </row>
    <row r="9" spans="1:13" ht="119.45" customHeight="1" x14ac:dyDescent="0.25">
      <c r="A9" s="31" t="str">
        <f>Risks!B9</f>
        <v>License agreement for the use of organisms and related technology has not yet been signed.</v>
      </c>
      <c r="B9" s="32" t="str">
        <f>Risks!$B$3</f>
        <v>New product development</v>
      </c>
      <c r="C9" s="32" t="str">
        <f>+Risks!$A9</f>
        <v>Technology and intellectual property</v>
      </c>
      <c r="D9" s="3">
        <v>1</v>
      </c>
      <c r="E9" s="3">
        <v>3</v>
      </c>
      <c r="F9" s="5">
        <f t="shared" si="0"/>
        <v>3</v>
      </c>
      <c r="G9" s="3" t="s">
        <v>20</v>
      </c>
      <c r="H9" s="3" t="s">
        <v>29</v>
      </c>
      <c r="I9" s="41" t="s">
        <v>96</v>
      </c>
      <c r="J9" s="3">
        <v>1</v>
      </c>
      <c r="K9" s="18">
        <v>1</v>
      </c>
      <c r="L9" s="7">
        <f t="shared" si="1"/>
        <v>1</v>
      </c>
      <c r="M9" s="21"/>
    </row>
    <row r="10" spans="1:13" ht="20.100000000000001" customHeight="1" x14ac:dyDescent="0.25">
      <c r="A10" s="31">
        <f>Risks!B10</f>
        <v>0</v>
      </c>
      <c r="B10" s="32" t="str">
        <f>Risks!$B$3</f>
        <v>New product development</v>
      </c>
      <c r="C10" s="32" t="str">
        <f>+Risks!$A10</f>
        <v>Working capital</v>
      </c>
      <c r="D10" s="3"/>
      <c r="E10" s="3"/>
      <c r="F10" s="5">
        <f t="shared" si="0"/>
        <v>0</v>
      </c>
      <c r="G10" s="3"/>
      <c r="H10" s="3"/>
      <c r="I10" s="41"/>
      <c r="J10" s="3"/>
      <c r="K10" s="18"/>
      <c r="L10" s="7">
        <f t="shared" si="1"/>
        <v>0</v>
      </c>
      <c r="M10" s="21"/>
    </row>
    <row r="11" spans="1:13" ht="20.100000000000001" customHeight="1" x14ac:dyDescent="0.25">
      <c r="A11" s="31">
        <f>Risks!B11</f>
        <v>0</v>
      </c>
      <c r="B11" s="32" t="str">
        <f>Risks!$B$3</f>
        <v>New product development</v>
      </c>
      <c r="C11" s="32" t="str">
        <f>+Risks!$A11</f>
        <v>Other factors</v>
      </c>
      <c r="D11" s="3"/>
      <c r="E11" s="3"/>
      <c r="F11" s="5">
        <f t="shared" si="0"/>
        <v>0</v>
      </c>
      <c r="G11" s="3"/>
      <c r="H11" s="3"/>
      <c r="I11" s="41"/>
      <c r="J11" s="3"/>
      <c r="K11" s="18"/>
      <c r="L11" s="7">
        <f t="shared" si="1"/>
        <v>0</v>
      </c>
      <c r="M11" s="21"/>
    </row>
    <row r="12" spans="1:13" ht="20.100000000000001" customHeight="1" x14ac:dyDescent="0.25">
      <c r="A12" s="31">
        <f>Risks!C4</f>
        <v>0</v>
      </c>
      <c r="B12" s="32" t="str">
        <f>Risks!$C$3</f>
        <v>Purchase</v>
      </c>
      <c r="C12" s="32" t="str">
        <f>+Risks!$A4</f>
        <v>Communication</v>
      </c>
      <c r="D12" s="3"/>
      <c r="E12" s="3"/>
      <c r="F12" s="5">
        <f t="shared" si="0"/>
        <v>0</v>
      </c>
      <c r="G12" s="3"/>
      <c r="H12" s="3"/>
      <c r="I12" s="41"/>
      <c r="J12" s="3"/>
      <c r="K12" s="18"/>
      <c r="L12" s="7">
        <f t="shared" si="1"/>
        <v>0</v>
      </c>
      <c r="M12" s="21"/>
    </row>
    <row r="13" spans="1:13" ht="20.100000000000001" customHeight="1" x14ac:dyDescent="0.25">
      <c r="A13" s="31">
        <f>Risks!C5</f>
        <v>0</v>
      </c>
      <c r="B13" s="32" t="str">
        <f>Risks!$C$3</f>
        <v>Purchase</v>
      </c>
      <c r="C13" s="32" t="str">
        <f>+Risks!$A5</f>
        <v>Labor</v>
      </c>
      <c r="D13" s="3"/>
      <c r="E13" s="3"/>
      <c r="F13" s="5">
        <f t="shared" si="0"/>
        <v>0</v>
      </c>
      <c r="G13" s="3"/>
      <c r="H13" s="3"/>
      <c r="I13" s="41"/>
      <c r="J13" s="3"/>
      <c r="K13" s="18"/>
      <c r="L13" s="7">
        <f t="shared" si="1"/>
        <v>0</v>
      </c>
      <c r="M13" s="21"/>
    </row>
    <row r="14" spans="1:13" ht="20.100000000000001" customHeight="1" x14ac:dyDescent="0.25">
      <c r="A14" s="31">
        <f>Risks!C6</f>
        <v>0</v>
      </c>
      <c r="B14" s="32" t="str">
        <f>Risks!$C$3</f>
        <v>Purchase</v>
      </c>
      <c r="C14" s="32" t="str">
        <f>+Risks!$A6</f>
        <v>Knowhow</v>
      </c>
      <c r="D14" s="3"/>
      <c r="E14" s="3"/>
      <c r="F14" s="5">
        <f t="shared" si="0"/>
        <v>0</v>
      </c>
      <c r="G14" s="3"/>
      <c r="H14" s="3"/>
      <c r="I14" s="41"/>
      <c r="J14" s="3"/>
      <c r="K14" s="18"/>
      <c r="L14" s="7">
        <f t="shared" si="1"/>
        <v>0</v>
      </c>
      <c r="M14" s="21"/>
    </row>
    <row r="15" spans="1:13" ht="20.100000000000001" customHeight="1" x14ac:dyDescent="0.25">
      <c r="A15" s="31">
        <f>Risks!C7</f>
        <v>0</v>
      </c>
      <c r="B15" s="32" t="str">
        <f>Risks!$C$3</f>
        <v>Purchase</v>
      </c>
      <c r="C15" s="32" t="str">
        <f>+Risks!$A7</f>
        <v>Supplies and materials</v>
      </c>
      <c r="D15" s="3"/>
      <c r="E15" s="3"/>
      <c r="F15" s="5">
        <f t="shared" si="0"/>
        <v>0</v>
      </c>
      <c r="G15" s="3"/>
      <c r="H15" s="3"/>
      <c r="I15" s="41"/>
      <c r="J15" s="3"/>
      <c r="K15" s="18"/>
      <c r="L15" s="7">
        <f t="shared" si="1"/>
        <v>0</v>
      </c>
      <c r="M15" s="21"/>
    </row>
    <row r="16" spans="1:13" ht="20.100000000000001" customHeight="1" x14ac:dyDescent="0.25">
      <c r="A16" s="31">
        <f>Risks!C8</f>
        <v>0</v>
      </c>
      <c r="B16" s="32" t="str">
        <f>Risks!$C$3</f>
        <v>Purchase</v>
      </c>
      <c r="C16" s="32" t="str">
        <f>+Risks!$A8</f>
        <v>Equipment and facilities</v>
      </c>
      <c r="D16" s="3"/>
      <c r="E16" s="3"/>
      <c r="F16" s="5">
        <f t="shared" si="0"/>
        <v>0</v>
      </c>
      <c r="G16" s="3"/>
      <c r="H16" s="3"/>
      <c r="I16" s="41"/>
      <c r="J16" s="3"/>
      <c r="K16" s="18"/>
      <c r="L16" s="7">
        <f t="shared" si="1"/>
        <v>0</v>
      </c>
      <c r="M16" s="21"/>
    </row>
    <row r="17" spans="1:13" ht="33.950000000000003" customHeight="1" x14ac:dyDescent="0.25">
      <c r="A17" s="31">
        <f>Risks!C9</f>
        <v>0</v>
      </c>
      <c r="B17" s="32" t="str">
        <f>Risks!$C$3</f>
        <v>Purchase</v>
      </c>
      <c r="C17" s="32" t="str">
        <f>+Risks!$A9</f>
        <v>Technology and intellectual property</v>
      </c>
      <c r="D17" s="3"/>
      <c r="E17" s="3"/>
      <c r="F17" s="5">
        <f t="shared" si="0"/>
        <v>0</v>
      </c>
      <c r="G17" s="3"/>
      <c r="H17" s="3"/>
      <c r="I17" s="41"/>
      <c r="J17" s="3"/>
      <c r="K17" s="18"/>
      <c r="L17" s="7">
        <f t="shared" si="1"/>
        <v>0</v>
      </c>
      <c r="M17" s="21"/>
    </row>
    <row r="18" spans="1:13" ht="54.6" customHeight="1" x14ac:dyDescent="0.25">
      <c r="A18" s="31" t="str">
        <f>Risks!C10</f>
        <v>Leasing must have either no impact or a positive impact on normal operational costs and cash flow.</v>
      </c>
      <c r="B18" s="32" t="str">
        <f>Risks!$C$3</f>
        <v>Purchase</v>
      </c>
      <c r="C18" s="32" t="str">
        <f>+Risks!$A10</f>
        <v>Working capital</v>
      </c>
      <c r="D18" s="3">
        <v>2</v>
      </c>
      <c r="E18" s="3">
        <v>3</v>
      </c>
      <c r="F18" s="5">
        <f t="shared" si="0"/>
        <v>6</v>
      </c>
      <c r="G18" s="3" t="s">
        <v>15</v>
      </c>
      <c r="H18" s="3" t="s">
        <v>10</v>
      </c>
      <c r="I18" s="41" t="s">
        <v>97</v>
      </c>
      <c r="J18" s="3">
        <v>2</v>
      </c>
      <c r="K18" s="18">
        <v>2</v>
      </c>
      <c r="L18" s="7">
        <f t="shared" si="1"/>
        <v>4</v>
      </c>
      <c r="M18" s="21"/>
    </row>
    <row r="19" spans="1:13" ht="20.100000000000001" customHeight="1" x14ac:dyDescent="0.25">
      <c r="A19" s="31">
        <f>Risks!C11</f>
        <v>0</v>
      </c>
      <c r="B19" s="32" t="str">
        <f>Risks!$C$3</f>
        <v>Purchase</v>
      </c>
      <c r="C19" s="32" t="str">
        <f>+Risks!$A11</f>
        <v>Other factors</v>
      </c>
      <c r="D19" s="3"/>
      <c r="E19" s="3"/>
      <c r="F19" s="5">
        <f t="shared" si="0"/>
        <v>0</v>
      </c>
      <c r="G19" s="3"/>
      <c r="H19" s="3"/>
      <c r="I19" s="41"/>
      <c r="J19" s="3"/>
      <c r="K19" s="18"/>
      <c r="L19" s="7">
        <f t="shared" si="1"/>
        <v>0</v>
      </c>
      <c r="M19" s="21"/>
    </row>
    <row r="20" spans="1:13" ht="20.100000000000001" customHeight="1" x14ac:dyDescent="0.25">
      <c r="A20" s="31">
        <f>Risks!D4</f>
        <v>0</v>
      </c>
      <c r="B20" s="32" t="str">
        <f>Risks!$D$3</f>
        <v>Delivery</v>
      </c>
      <c r="C20" s="32" t="str">
        <f>+Risks!$A4</f>
        <v>Communication</v>
      </c>
      <c r="D20" s="3"/>
      <c r="E20" s="3"/>
      <c r="F20" s="5">
        <f t="shared" si="0"/>
        <v>0</v>
      </c>
      <c r="G20" s="3"/>
      <c r="H20" s="3"/>
      <c r="I20" s="41"/>
      <c r="J20" s="3"/>
      <c r="K20" s="18"/>
      <c r="L20" s="7">
        <f t="shared" si="1"/>
        <v>0</v>
      </c>
      <c r="M20" s="21"/>
    </row>
    <row r="21" spans="1:13" ht="20.100000000000001" customHeight="1" x14ac:dyDescent="0.25">
      <c r="A21" s="31">
        <f>Risks!D5</f>
        <v>0</v>
      </c>
      <c r="B21" s="32" t="str">
        <f>Risks!$D$3</f>
        <v>Delivery</v>
      </c>
      <c r="C21" s="32" t="str">
        <f>+Risks!$A5</f>
        <v>Labor</v>
      </c>
      <c r="D21" s="3"/>
      <c r="E21" s="3"/>
      <c r="F21" s="5">
        <f t="shared" si="0"/>
        <v>0</v>
      </c>
      <c r="G21" s="3"/>
      <c r="H21" s="3"/>
      <c r="I21" s="41"/>
      <c r="J21" s="3"/>
      <c r="K21" s="18"/>
      <c r="L21" s="7">
        <f t="shared" si="1"/>
        <v>0</v>
      </c>
      <c r="M21" s="21"/>
    </row>
    <row r="22" spans="1:13" ht="20.100000000000001" customHeight="1" x14ac:dyDescent="0.25">
      <c r="A22" s="31">
        <f>Risks!D6</f>
        <v>0</v>
      </c>
      <c r="B22" s="32" t="str">
        <f>Risks!$D$3</f>
        <v>Delivery</v>
      </c>
      <c r="C22" s="32" t="str">
        <f>+Risks!$A6</f>
        <v>Knowhow</v>
      </c>
      <c r="D22" s="3"/>
      <c r="E22" s="3"/>
      <c r="F22" s="5">
        <f>E22*D22</f>
        <v>0</v>
      </c>
      <c r="G22" s="3"/>
      <c r="H22" s="3"/>
      <c r="I22" s="41"/>
      <c r="J22" s="3"/>
      <c r="K22" s="18"/>
      <c r="L22" s="7">
        <f>K22*J22</f>
        <v>0</v>
      </c>
      <c r="M22" s="21"/>
    </row>
    <row r="23" spans="1:13" ht="20.100000000000001" customHeight="1" x14ac:dyDescent="0.25">
      <c r="A23" s="31">
        <f>Risks!D7</f>
        <v>0</v>
      </c>
      <c r="B23" s="32" t="str">
        <f>Risks!$D$3</f>
        <v>Delivery</v>
      </c>
      <c r="C23" s="32" t="str">
        <f>+Risks!$A7</f>
        <v>Supplies and materials</v>
      </c>
      <c r="D23" s="3"/>
      <c r="E23" s="3"/>
      <c r="F23" s="5">
        <f t="shared" ref="F23:F38" si="2">E23*D23</f>
        <v>0</v>
      </c>
      <c r="G23" s="3"/>
      <c r="H23" s="3"/>
      <c r="I23" s="41"/>
      <c r="J23" s="3"/>
      <c r="K23" s="18"/>
      <c r="L23" s="7">
        <f t="shared" ref="L23:L38" si="3">K23*J23</f>
        <v>0</v>
      </c>
      <c r="M23" s="21"/>
    </row>
    <row r="24" spans="1:13" ht="20.100000000000001" customHeight="1" x14ac:dyDescent="0.25">
      <c r="A24" s="31">
        <f>Risks!D8</f>
        <v>0</v>
      </c>
      <c r="B24" s="32" t="str">
        <f>Risks!$D$3</f>
        <v>Delivery</v>
      </c>
      <c r="C24" s="32" t="str">
        <f>+Risks!$A8</f>
        <v>Equipment and facilities</v>
      </c>
      <c r="D24" s="3"/>
      <c r="E24" s="3"/>
      <c r="F24" s="5">
        <f t="shared" si="2"/>
        <v>0</v>
      </c>
      <c r="G24" s="3"/>
      <c r="H24" s="3"/>
      <c r="I24" s="41"/>
      <c r="J24" s="3"/>
      <c r="K24" s="18"/>
      <c r="L24" s="7">
        <f t="shared" si="3"/>
        <v>0</v>
      </c>
      <c r="M24" s="21"/>
    </row>
    <row r="25" spans="1:13" ht="32.1" customHeight="1" x14ac:dyDescent="0.25">
      <c r="A25" s="31">
        <f>Risks!D9</f>
        <v>0</v>
      </c>
      <c r="B25" s="32" t="str">
        <f>Risks!$D$3</f>
        <v>Delivery</v>
      </c>
      <c r="C25" s="32" t="str">
        <f>+Risks!$A9</f>
        <v>Technology and intellectual property</v>
      </c>
      <c r="D25" s="3"/>
      <c r="E25" s="3"/>
      <c r="F25" s="5">
        <f t="shared" si="2"/>
        <v>0</v>
      </c>
      <c r="G25" s="3"/>
      <c r="H25" s="3"/>
      <c r="I25" s="41"/>
      <c r="J25" s="3"/>
      <c r="K25" s="18"/>
      <c r="L25" s="7">
        <f t="shared" si="3"/>
        <v>0</v>
      </c>
      <c r="M25" s="21"/>
    </row>
    <row r="26" spans="1:13" ht="20.100000000000001" customHeight="1" x14ac:dyDescent="0.25">
      <c r="A26" s="31">
        <f>Risks!D10</f>
        <v>0</v>
      </c>
      <c r="B26" s="32" t="str">
        <f>Risks!$D$3</f>
        <v>Delivery</v>
      </c>
      <c r="C26" s="32" t="str">
        <f>+Risks!$A10</f>
        <v>Working capital</v>
      </c>
      <c r="D26" s="3"/>
      <c r="E26" s="3"/>
      <c r="F26" s="5">
        <f t="shared" si="2"/>
        <v>0</v>
      </c>
      <c r="G26" s="3"/>
      <c r="H26" s="3"/>
      <c r="I26" s="41"/>
      <c r="J26" s="3"/>
      <c r="K26" s="18"/>
      <c r="L26" s="7">
        <f t="shared" si="3"/>
        <v>0</v>
      </c>
      <c r="M26" s="21"/>
    </row>
    <row r="27" spans="1:13" ht="67.5" customHeight="1" x14ac:dyDescent="0.25">
      <c r="A27" s="31" t="str">
        <f>Risks!D11</f>
        <v>1. Delivery services and postal options may be nonexistent or require long transit times for remote locations. 2. Roads for delivery may be in very poor condition.</v>
      </c>
      <c r="B27" s="32" t="str">
        <f>Risks!$D$3</f>
        <v>Delivery</v>
      </c>
      <c r="C27" s="32" t="str">
        <f>+Risks!$A11</f>
        <v>Other factors</v>
      </c>
      <c r="D27" s="3">
        <v>3</v>
      </c>
      <c r="E27" s="3">
        <v>3</v>
      </c>
      <c r="F27" s="5">
        <f t="shared" si="2"/>
        <v>9</v>
      </c>
      <c r="G27" s="3" t="s">
        <v>15</v>
      </c>
      <c r="H27" s="3" t="s">
        <v>10</v>
      </c>
      <c r="I27" s="41" t="s">
        <v>98</v>
      </c>
      <c r="J27" s="3">
        <v>3</v>
      </c>
      <c r="K27" s="18">
        <v>1</v>
      </c>
      <c r="L27" s="7">
        <f t="shared" si="3"/>
        <v>3</v>
      </c>
      <c r="M27" s="21"/>
    </row>
    <row r="28" spans="1:13" ht="120.75" customHeight="1" x14ac:dyDescent="0.25">
      <c r="A28" s="31" t="str">
        <f>+Risks!E4</f>
        <v>Limited or no internet access may restrict availability of online materials and hinder communication with customers and end-users.</v>
      </c>
      <c r="B28" s="32" t="str">
        <f>Risks!$E$3</f>
        <v>Use</v>
      </c>
      <c r="C28" s="32" t="str">
        <f>+Risks!$A4</f>
        <v>Communication</v>
      </c>
      <c r="D28" s="3">
        <v>3</v>
      </c>
      <c r="E28" s="3">
        <v>3</v>
      </c>
      <c r="F28" s="5">
        <f t="shared" si="2"/>
        <v>9</v>
      </c>
      <c r="G28" s="3" t="s">
        <v>72</v>
      </c>
      <c r="H28" s="3" t="s">
        <v>14</v>
      </c>
      <c r="I28" s="41" t="s">
        <v>99</v>
      </c>
      <c r="J28" s="3">
        <v>3</v>
      </c>
      <c r="K28" s="18">
        <v>1</v>
      </c>
      <c r="L28" s="7">
        <f t="shared" si="3"/>
        <v>3</v>
      </c>
      <c r="M28" s="21"/>
    </row>
    <row r="29" spans="1:13" ht="36" customHeight="1" x14ac:dyDescent="0.25">
      <c r="A29" s="31" t="str">
        <f>+Risks!E5</f>
        <v>Unskilled labor may not understand how to use it.</v>
      </c>
      <c r="B29" s="32" t="str">
        <f>Risks!$E$3</f>
        <v>Use</v>
      </c>
      <c r="C29" s="32" t="str">
        <f>+Risks!$A5</f>
        <v>Labor</v>
      </c>
      <c r="D29" s="3">
        <v>2</v>
      </c>
      <c r="E29" s="3">
        <v>3</v>
      </c>
      <c r="F29" s="5">
        <f t="shared" si="2"/>
        <v>6</v>
      </c>
      <c r="G29" s="3" t="s">
        <v>12</v>
      </c>
      <c r="H29" s="3" t="s">
        <v>28</v>
      </c>
      <c r="I29" s="41" t="s">
        <v>100</v>
      </c>
      <c r="J29" s="3">
        <v>2</v>
      </c>
      <c r="K29" s="18">
        <v>1</v>
      </c>
      <c r="L29" s="7">
        <f t="shared" si="3"/>
        <v>2</v>
      </c>
      <c r="M29" s="21"/>
    </row>
    <row r="30" spans="1:13" ht="95.25" customHeight="1" x14ac:dyDescent="0.25">
      <c r="A30" s="31" t="str">
        <f>+Risks!E6</f>
        <v>1. No existing know-how in biofuel production, although users may leverage their familiarity with other equipment. 2. Operating range tolerances are more stringent than what end-users are accustomed to, due to the requirements of the organisms.</v>
      </c>
      <c r="B30" s="32" t="str">
        <f>Risks!$E$3</f>
        <v>Use</v>
      </c>
      <c r="C30" s="32" t="str">
        <f>+Risks!$A6</f>
        <v>Knowhow</v>
      </c>
      <c r="D30" s="3">
        <v>3</v>
      </c>
      <c r="E30" s="3">
        <v>3</v>
      </c>
      <c r="F30" s="5">
        <f t="shared" si="2"/>
        <v>9</v>
      </c>
      <c r="G30" s="3" t="s">
        <v>12</v>
      </c>
      <c r="H30" s="3" t="s">
        <v>28</v>
      </c>
      <c r="I30" s="41" t="s">
        <v>101</v>
      </c>
      <c r="J30" s="3">
        <v>3</v>
      </c>
      <c r="K30" s="18">
        <v>1</v>
      </c>
      <c r="L30" s="7">
        <f t="shared" si="3"/>
        <v>3</v>
      </c>
      <c r="M30" s="21"/>
    </row>
    <row r="31" spans="1:13" ht="134.1" customHeight="1" x14ac:dyDescent="0.25">
      <c r="A31" s="31" t="str">
        <f>+Risks!E7</f>
        <v xml:space="preserve">There may be insufficient biomass to make the process worthwhile.
</v>
      </c>
      <c r="B31" s="32" t="str">
        <f>Risks!$E$3</f>
        <v>Use</v>
      </c>
      <c r="C31" s="32" t="str">
        <f>+Risks!$A7</f>
        <v>Supplies and materials</v>
      </c>
      <c r="D31" s="3">
        <v>3</v>
      </c>
      <c r="E31" s="3">
        <v>3</v>
      </c>
      <c r="F31" s="5">
        <f t="shared" si="2"/>
        <v>9</v>
      </c>
      <c r="G31" s="3" t="s">
        <v>20</v>
      </c>
      <c r="H31" s="3" t="s">
        <v>29</v>
      </c>
      <c r="I31" s="41" t="s">
        <v>102</v>
      </c>
      <c r="J31" s="3">
        <v>3</v>
      </c>
      <c r="K31" s="18">
        <v>2</v>
      </c>
      <c r="L31" s="7">
        <f t="shared" si="3"/>
        <v>6</v>
      </c>
      <c r="M31" s="21"/>
    </row>
    <row r="32" spans="1:13" ht="83.25" customHeight="1" x14ac:dyDescent="0.25">
      <c r="A32" s="31" t="str">
        <f>+Risks!E8</f>
        <v>May lack access to computers, printers, CD readers, Wi-Fi, internet, or reliable cell service.</v>
      </c>
      <c r="B32" s="32" t="str">
        <f>Risks!$E$3</f>
        <v>Use</v>
      </c>
      <c r="C32" s="32" t="str">
        <f>+Risks!$A8</f>
        <v>Equipment and facilities</v>
      </c>
      <c r="D32" s="3">
        <v>3</v>
      </c>
      <c r="E32" s="3">
        <v>3</v>
      </c>
      <c r="F32" s="5">
        <f t="shared" si="2"/>
        <v>9</v>
      </c>
      <c r="G32" s="3" t="s">
        <v>14</v>
      </c>
      <c r="H32" s="3" t="s">
        <v>29</v>
      </c>
      <c r="I32" s="41" t="s">
        <v>103</v>
      </c>
      <c r="J32" s="3">
        <v>1</v>
      </c>
      <c r="K32" s="18">
        <v>1</v>
      </c>
      <c r="L32" s="7">
        <f t="shared" si="3"/>
        <v>1</v>
      </c>
      <c r="M32" s="21"/>
    </row>
    <row r="33" spans="1:13" ht="35.1" customHeight="1" x14ac:dyDescent="0.25">
      <c r="A33" s="31">
        <f>+Risks!E9</f>
        <v>0</v>
      </c>
      <c r="B33" s="32" t="str">
        <f>Risks!$E$3</f>
        <v>Use</v>
      </c>
      <c r="C33" s="32" t="str">
        <f>+Risks!$A9</f>
        <v>Technology and intellectual property</v>
      </c>
      <c r="D33" s="3"/>
      <c r="E33" s="3"/>
      <c r="F33" s="5">
        <f t="shared" si="2"/>
        <v>0</v>
      </c>
      <c r="G33" s="3"/>
      <c r="H33" s="3"/>
      <c r="I33" s="41"/>
      <c r="J33" s="3"/>
      <c r="K33" s="18"/>
      <c r="L33" s="7">
        <f t="shared" si="3"/>
        <v>0</v>
      </c>
      <c r="M33" s="21"/>
    </row>
    <row r="34" spans="1:13" ht="20.100000000000001" customHeight="1" x14ac:dyDescent="0.25">
      <c r="A34" s="31">
        <f>+Risks!E10</f>
        <v>0</v>
      </c>
      <c r="B34" s="32" t="str">
        <f>Risks!$E$3</f>
        <v>Use</v>
      </c>
      <c r="C34" s="32" t="str">
        <f>+Risks!$A10</f>
        <v>Working capital</v>
      </c>
      <c r="D34" s="3"/>
      <c r="E34" s="3"/>
      <c r="F34" s="5">
        <f t="shared" si="2"/>
        <v>0</v>
      </c>
      <c r="G34" s="3"/>
      <c r="H34" s="3"/>
      <c r="I34" s="41"/>
      <c r="J34" s="3"/>
      <c r="K34" s="18"/>
      <c r="L34" s="7">
        <f t="shared" si="3"/>
        <v>0</v>
      </c>
      <c r="M34" s="21"/>
    </row>
    <row r="35" spans="1:13" ht="20.100000000000001" customHeight="1" x14ac:dyDescent="0.25">
      <c r="A35" s="31">
        <f>+Risks!E11</f>
        <v>0</v>
      </c>
      <c r="B35" s="32" t="str">
        <f>Risks!$E$3</f>
        <v>Use</v>
      </c>
      <c r="C35" s="32" t="str">
        <f>+Risks!$A11</f>
        <v>Other factors</v>
      </c>
      <c r="D35" s="3"/>
      <c r="E35" s="3"/>
      <c r="F35" s="5">
        <f t="shared" si="2"/>
        <v>0</v>
      </c>
      <c r="G35" s="3"/>
      <c r="H35" s="3"/>
      <c r="I35" s="41"/>
      <c r="J35" s="3"/>
      <c r="K35" s="18"/>
      <c r="L35" s="7">
        <f t="shared" si="3"/>
        <v>0</v>
      </c>
      <c r="M35" s="21"/>
    </row>
    <row r="36" spans="1:13" ht="20.100000000000001" customHeight="1" x14ac:dyDescent="0.25">
      <c r="A36" s="31">
        <f>+Risks!F4</f>
        <v>0</v>
      </c>
      <c r="B36" s="32" t="str">
        <f>Risks!$F$3</f>
        <v>Consumables</v>
      </c>
      <c r="C36" s="32" t="str">
        <f>+Risks!$A4</f>
        <v>Communication</v>
      </c>
      <c r="D36" s="3"/>
      <c r="E36" s="3"/>
      <c r="F36" s="5">
        <f t="shared" si="2"/>
        <v>0</v>
      </c>
      <c r="G36" s="3"/>
      <c r="H36" s="3"/>
      <c r="I36" s="41"/>
      <c r="J36" s="3"/>
      <c r="K36" s="18"/>
      <c r="L36" s="7">
        <f t="shared" si="3"/>
        <v>0</v>
      </c>
      <c r="M36" s="21"/>
    </row>
    <row r="37" spans="1:13" ht="60.95" customHeight="1" x14ac:dyDescent="0.25">
      <c r="A37" s="31" t="str">
        <f>+Risks!F5</f>
        <v>Inserting new organisms may be difficult if it requires new skills.</v>
      </c>
      <c r="B37" s="32" t="str">
        <f>Risks!$F$3</f>
        <v>Consumables</v>
      </c>
      <c r="C37" s="32" t="str">
        <f>+Risks!$A5</f>
        <v>Labor</v>
      </c>
      <c r="D37" s="3">
        <v>3</v>
      </c>
      <c r="E37" s="3">
        <v>3</v>
      </c>
      <c r="F37" s="5">
        <f t="shared" si="2"/>
        <v>9</v>
      </c>
      <c r="G37" s="3" t="s">
        <v>10</v>
      </c>
      <c r="H37" s="3" t="s">
        <v>28</v>
      </c>
      <c r="I37" s="41" t="s">
        <v>104</v>
      </c>
      <c r="J37" s="3">
        <v>1</v>
      </c>
      <c r="K37" s="18">
        <v>1</v>
      </c>
      <c r="L37" s="7">
        <f t="shared" si="3"/>
        <v>1</v>
      </c>
      <c r="M37" s="21"/>
    </row>
    <row r="38" spans="1:13" ht="20.100000000000001" customHeight="1" x14ac:dyDescent="0.25">
      <c r="A38" s="31">
        <f>+Risks!F6</f>
        <v>0</v>
      </c>
      <c r="B38" s="32" t="str">
        <f>Risks!$F$3</f>
        <v>Consumables</v>
      </c>
      <c r="C38" s="32" t="str">
        <f>+Risks!$A6</f>
        <v>Knowhow</v>
      </c>
      <c r="D38" s="3"/>
      <c r="E38" s="3"/>
      <c r="F38" s="5">
        <f t="shared" si="2"/>
        <v>0</v>
      </c>
      <c r="G38" s="3"/>
      <c r="H38" s="3"/>
      <c r="I38" s="41"/>
      <c r="J38" s="3"/>
      <c r="K38" s="18"/>
      <c r="L38" s="7">
        <f t="shared" si="3"/>
        <v>0</v>
      </c>
      <c r="M38" s="21"/>
    </row>
    <row r="39" spans="1:13" ht="58.5" customHeight="1" x14ac:dyDescent="0.25">
      <c r="A39" s="31" t="str">
        <f>+Risks!F7</f>
        <v>New organisms need to be sent periodically.</v>
      </c>
      <c r="B39" s="32" t="str">
        <f>Risks!$F$3</f>
        <v>Consumables</v>
      </c>
      <c r="C39" s="32" t="str">
        <f>+Risks!$A7</f>
        <v>Supplies and materials</v>
      </c>
      <c r="D39" s="3">
        <v>2</v>
      </c>
      <c r="E39" s="3">
        <v>3</v>
      </c>
      <c r="F39" s="5">
        <f>E39*D39</f>
        <v>6</v>
      </c>
      <c r="G39" s="3" t="s">
        <v>10</v>
      </c>
      <c r="H39" s="3" t="s">
        <v>28</v>
      </c>
      <c r="I39" s="41" t="s">
        <v>105</v>
      </c>
      <c r="J39" s="3">
        <v>1</v>
      </c>
      <c r="K39" s="18">
        <v>1</v>
      </c>
      <c r="L39" s="7">
        <f>K39*J39</f>
        <v>1</v>
      </c>
      <c r="M39" s="21"/>
    </row>
    <row r="40" spans="1:13" ht="20.100000000000001" customHeight="1" x14ac:dyDescent="0.25">
      <c r="A40" s="31">
        <f>+Risks!F8</f>
        <v>0</v>
      </c>
      <c r="B40" s="32" t="str">
        <f>Risks!$F$3</f>
        <v>Consumables</v>
      </c>
      <c r="C40" s="32" t="str">
        <f>+Risks!$A8</f>
        <v>Equipment and facilities</v>
      </c>
      <c r="D40" s="3"/>
      <c r="E40" s="3"/>
      <c r="F40" s="5">
        <f t="shared" ref="F40:F59" si="4">E40*D40</f>
        <v>0</v>
      </c>
      <c r="G40" s="3"/>
      <c r="H40" s="3"/>
      <c r="I40" s="41"/>
      <c r="J40" s="3"/>
      <c r="K40" s="18"/>
      <c r="L40" s="7">
        <f t="shared" ref="L40:L59" si="5">K40*J40</f>
        <v>0</v>
      </c>
      <c r="M40" s="21"/>
    </row>
    <row r="41" spans="1:13" ht="109.5" customHeight="1" x14ac:dyDescent="0.25">
      <c r="A41" s="31" t="str">
        <f>+Risks!F9</f>
        <v>Organisms must not cause harm when released into the environment.</v>
      </c>
      <c r="B41" s="32" t="str">
        <f>Risks!$F$3</f>
        <v>Consumables</v>
      </c>
      <c r="C41" s="32" t="str">
        <f>+Risks!$A9</f>
        <v>Technology and intellectual property</v>
      </c>
      <c r="D41" s="3">
        <v>3</v>
      </c>
      <c r="E41" s="3">
        <v>3</v>
      </c>
      <c r="F41" s="5">
        <f t="shared" si="4"/>
        <v>9</v>
      </c>
      <c r="G41" s="3" t="s">
        <v>10</v>
      </c>
      <c r="H41" s="3" t="s">
        <v>29</v>
      </c>
      <c r="I41" s="41" t="s">
        <v>106</v>
      </c>
      <c r="J41" s="3">
        <v>1</v>
      </c>
      <c r="K41" s="18">
        <v>1</v>
      </c>
      <c r="L41" s="7">
        <f t="shared" si="5"/>
        <v>1</v>
      </c>
      <c r="M41" s="21"/>
    </row>
    <row r="42" spans="1:13" ht="47.1" customHeight="1" x14ac:dyDescent="0.25">
      <c r="A42" s="31" t="str">
        <f>+Risks!F10</f>
        <v xml:space="preserve">The cost of organisms should not cause sticker shock.
</v>
      </c>
      <c r="B42" s="32" t="str">
        <f>Risks!$F$3</f>
        <v>Consumables</v>
      </c>
      <c r="C42" s="32" t="str">
        <f>+Risks!$A10</f>
        <v>Working capital</v>
      </c>
      <c r="D42" s="3"/>
      <c r="E42" s="3"/>
      <c r="F42" s="5">
        <f t="shared" si="4"/>
        <v>0</v>
      </c>
      <c r="G42" s="3"/>
      <c r="H42" s="3"/>
      <c r="I42" s="41"/>
      <c r="J42" s="3"/>
      <c r="K42" s="18"/>
      <c r="L42" s="7">
        <f t="shared" si="5"/>
        <v>0</v>
      </c>
      <c r="M42" s="21"/>
    </row>
    <row r="43" spans="1:13" ht="99" customHeight="1" x14ac:dyDescent="0.25">
      <c r="A43" s="31" t="str">
        <f>+Risks!F11</f>
        <v>Delivery services and postal options may be unavailable or may involve long transit times for remote locations.</v>
      </c>
      <c r="B43" s="32" t="str">
        <f>Risks!$F$3</f>
        <v>Consumables</v>
      </c>
      <c r="C43" s="32" t="str">
        <f>+Risks!$A11</f>
        <v>Other factors</v>
      </c>
      <c r="D43" s="3">
        <v>3</v>
      </c>
      <c r="E43" s="3">
        <v>3</v>
      </c>
      <c r="F43" s="5">
        <f t="shared" si="4"/>
        <v>9</v>
      </c>
      <c r="G43" s="3" t="s">
        <v>15</v>
      </c>
      <c r="H43" s="3" t="s">
        <v>10</v>
      </c>
      <c r="I43" s="41" t="s">
        <v>107</v>
      </c>
      <c r="J43" s="3">
        <v>2</v>
      </c>
      <c r="K43" s="18">
        <v>1</v>
      </c>
      <c r="L43" s="7">
        <f t="shared" si="5"/>
        <v>2</v>
      </c>
      <c r="M43" s="21"/>
    </row>
    <row r="44" spans="1:13" ht="20.100000000000001" customHeight="1" x14ac:dyDescent="0.25">
      <c r="A44" s="31">
        <f>+Risks!G4</f>
        <v>0</v>
      </c>
      <c r="B44" s="32" t="str">
        <f>Risks!$G$3</f>
        <v>Maintenance</v>
      </c>
      <c r="C44" s="32" t="str">
        <f>+Risks!$A4</f>
        <v>Communication</v>
      </c>
      <c r="D44" s="3"/>
      <c r="E44" s="3"/>
      <c r="F44" s="5">
        <f t="shared" si="4"/>
        <v>0</v>
      </c>
      <c r="G44" s="3"/>
      <c r="H44" s="3"/>
      <c r="I44" s="41"/>
      <c r="J44" s="3"/>
      <c r="K44" s="18"/>
      <c r="L44" s="7">
        <f t="shared" si="5"/>
        <v>0</v>
      </c>
      <c r="M44" s="21"/>
    </row>
    <row r="45" spans="1:13" ht="29.1" customHeight="1" x14ac:dyDescent="0.25">
      <c r="A45" s="31" t="str">
        <f>+Risks!G5</f>
        <v>Users may have low or no literacy.</v>
      </c>
      <c r="B45" s="32" t="str">
        <f>Risks!$G$3</f>
        <v>Maintenance</v>
      </c>
      <c r="C45" s="32" t="str">
        <f>+Risks!$A5</f>
        <v>Labor</v>
      </c>
      <c r="D45" s="3">
        <v>3</v>
      </c>
      <c r="E45" s="3">
        <v>2</v>
      </c>
      <c r="F45" s="5">
        <f t="shared" si="4"/>
        <v>6</v>
      </c>
      <c r="G45" s="3" t="s">
        <v>14</v>
      </c>
      <c r="H45" s="3" t="s">
        <v>30</v>
      </c>
      <c r="I45" s="41" t="s">
        <v>108</v>
      </c>
      <c r="J45" s="3">
        <v>1</v>
      </c>
      <c r="K45" s="18">
        <v>1</v>
      </c>
      <c r="L45" s="7">
        <f t="shared" si="5"/>
        <v>1</v>
      </c>
      <c r="M45" s="21"/>
    </row>
    <row r="46" spans="1:13" ht="75.599999999999994" customHeight="1" x14ac:dyDescent="0.25">
      <c r="A46" s="31" t="str">
        <f>+Risks!G6</f>
        <v>There is likely a significant lack of know-how regarding the safe handling of organisms.</v>
      </c>
      <c r="B46" s="32" t="str">
        <f>Risks!$G$3</f>
        <v>Maintenance</v>
      </c>
      <c r="C46" s="32" t="str">
        <f>+Risks!$A6</f>
        <v>Knowhow</v>
      </c>
      <c r="D46" s="3">
        <v>3</v>
      </c>
      <c r="E46" s="3">
        <v>3</v>
      </c>
      <c r="F46" s="5">
        <f t="shared" si="4"/>
        <v>9</v>
      </c>
      <c r="G46" s="3" t="s">
        <v>10</v>
      </c>
      <c r="H46" s="3" t="s">
        <v>28</v>
      </c>
      <c r="I46" s="41" t="s">
        <v>109</v>
      </c>
      <c r="J46" s="3">
        <v>1</v>
      </c>
      <c r="K46" s="18">
        <v>1</v>
      </c>
      <c r="L46" s="7">
        <f t="shared" si="5"/>
        <v>1</v>
      </c>
      <c r="M46" s="21"/>
    </row>
    <row r="47" spans="1:13" ht="20.100000000000001" customHeight="1" x14ac:dyDescent="0.25">
      <c r="A47" s="31">
        <f>+Risks!G7</f>
        <v>0</v>
      </c>
      <c r="B47" s="32" t="str">
        <f>Risks!$G$3</f>
        <v>Maintenance</v>
      </c>
      <c r="C47" s="32" t="str">
        <f>+Risks!$A7</f>
        <v>Supplies and materials</v>
      </c>
      <c r="D47" s="3"/>
      <c r="E47" s="3"/>
      <c r="F47" s="5">
        <f t="shared" si="4"/>
        <v>0</v>
      </c>
      <c r="G47" s="3"/>
      <c r="H47" s="3"/>
      <c r="I47" s="41"/>
      <c r="J47" s="3"/>
      <c r="K47" s="18"/>
      <c r="L47" s="7">
        <f t="shared" si="5"/>
        <v>0</v>
      </c>
      <c r="M47" s="21"/>
    </row>
    <row r="48" spans="1:13" ht="87" customHeight="1" x14ac:dyDescent="0.25">
      <c r="A48" s="31" t="str">
        <f>+Risks!G8</f>
        <v>1. May lack access to computers, Wi-Fi, internet, or reliable cell service to remotely flush filters, tanks, pipes, and valves. 2. Need to determine how to remotely maintain chippers or other equipment requiring lubrication or oil, including disassembly for cleaning.</v>
      </c>
      <c r="B48" s="32" t="str">
        <f>Risks!$G$3</f>
        <v>Maintenance</v>
      </c>
      <c r="C48" s="32" t="str">
        <f>+Risks!$A8</f>
        <v>Equipment and facilities</v>
      </c>
      <c r="D48" s="3">
        <v>2</v>
      </c>
      <c r="E48" s="3">
        <v>2</v>
      </c>
      <c r="F48" s="5">
        <f t="shared" si="4"/>
        <v>4</v>
      </c>
      <c r="G48" s="3" t="s">
        <v>10</v>
      </c>
      <c r="H48" s="3" t="s">
        <v>28</v>
      </c>
      <c r="I48" s="41" t="s">
        <v>110</v>
      </c>
      <c r="J48" s="3">
        <v>1</v>
      </c>
      <c r="K48" s="18">
        <v>1</v>
      </c>
      <c r="L48" s="7">
        <f t="shared" si="5"/>
        <v>1</v>
      </c>
      <c r="M48" s="21"/>
    </row>
    <row r="49" spans="1:13" ht="36" customHeight="1" x14ac:dyDescent="0.25">
      <c r="A49" s="31">
        <f>+Risks!G9</f>
        <v>0</v>
      </c>
      <c r="B49" s="32" t="str">
        <f>Risks!$G$3</f>
        <v>Maintenance</v>
      </c>
      <c r="C49" s="32" t="str">
        <f>+Risks!$A9</f>
        <v>Technology and intellectual property</v>
      </c>
      <c r="D49" s="3"/>
      <c r="E49" s="3"/>
      <c r="F49" s="5">
        <f t="shared" si="4"/>
        <v>0</v>
      </c>
      <c r="G49" s="3"/>
      <c r="H49" s="3"/>
      <c r="I49" s="41"/>
      <c r="J49" s="3"/>
      <c r="K49" s="18"/>
      <c r="L49" s="7">
        <f t="shared" si="5"/>
        <v>0</v>
      </c>
      <c r="M49" s="21"/>
    </row>
    <row r="50" spans="1:13" ht="20.100000000000001" customHeight="1" x14ac:dyDescent="0.25">
      <c r="A50" s="31">
        <f>+Risks!G10</f>
        <v>0</v>
      </c>
      <c r="B50" s="32" t="str">
        <f>Risks!$G$3</f>
        <v>Maintenance</v>
      </c>
      <c r="C50" s="32" t="str">
        <f>+Risks!$A10</f>
        <v>Working capital</v>
      </c>
      <c r="D50" s="3"/>
      <c r="E50" s="3"/>
      <c r="F50" s="5">
        <f t="shared" si="4"/>
        <v>0</v>
      </c>
      <c r="G50" s="3"/>
      <c r="H50" s="3"/>
      <c r="I50" s="41"/>
      <c r="J50" s="3"/>
      <c r="K50" s="18"/>
      <c r="L50" s="7">
        <f t="shared" si="5"/>
        <v>0</v>
      </c>
      <c r="M50" s="21"/>
    </row>
    <row r="51" spans="1:13" ht="20.100000000000001" customHeight="1" x14ac:dyDescent="0.25">
      <c r="A51" s="31">
        <f>+Risks!G11</f>
        <v>0</v>
      </c>
      <c r="B51" s="32" t="str">
        <f>Risks!$G$3</f>
        <v>Maintenance</v>
      </c>
      <c r="C51" s="32" t="str">
        <f>+Risks!$A11</f>
        <v>Other factors</v>
      </c>
      <c r="D51" s="3"/>
      <c r="E51" s="3"/>
      <c r="F51" s="5">
        <f t="shared" si="4"/>
        <v>0</v>
      </c>
      <c r="G51" s="3"/>
      <c r="H51" s="3"/>
      <c r="I51" s="41"/>
      <c r="J51" s="3"/>
      <c r="K51" s="18"/>
      <c r="L51" s="7">
        <f t="shared" si="5"/>
        <v>0</v>
      </c>
      <c r="M51" s="21"/>
    </row>
    <row r="52" spans="1:13" ht="20.100000000000001" customHeight="1" x14ac:dyDescent="0.25">
      <c r="A52" s="31">
        <f>+Risks!H4</f>
        <v>0</v>
      </c>
      <c r="B52" s="32" t="str">
        <f>Risks!$H$3</f>
        <v>Disposal or recycling</v>
      </c>
      <c r="C52" s="32" t="str">
        <f>+Risks!$A4</f>
        <v>Communication</v>
      </c>
      <c r="D52" s="3"/>
      <c r="E52" s="3"/>
      <c r="F52" s="5">
        <f t="shared" si="4"/>
        <v>0</v>
      </c>
      <c r="G52" s="3"/>
      <c r="H52" s="3"/>
      <c r="I52" s="41"/>
      <c r="J52" s="3"/>
      <c r="K52" s="18"/>
      <c r="L52" s="7">
        <f t="shared" si="5"/>
        <v>0</v>
      </c>
      <c r="M52" s="21"/>
    </row>
    <row r="53" spans="1:13" ht="20.100000000000001" customHeight="1" x14ac:dyDescent="0.25">
      <c r="A53" s="31">
        <f>+Risks!H5</f>
        <v>0</v>
      </c>
      <c r="B53" s="32" t="str">
        <f>Risks!$H$3</f>
        <v>Disposal or recycling</v>
      </c>
      <c r="C53" s="32" t="str">
        <f>+Risks!$A5</f>
        <v>Labor</v>
      </c>
      <c r="D53" s="3"/>
      <c r="E53" s="3"/>
      <c r="F53" s="5">
        <f t="shared" si="4"/>
        <v>0</v>
      </c>
      <c r="G53" s="3"/>
      <c r="H53" s="3"/>
      <c r="I53" s="41"/>
      <c r="J53" s="3"/>
      <c r="K53" s="18"/>
      <c r="L53" s="7">
        <f t="shared" si="5"/>
        <v>0</v>
      </c>
      <c r="M53" s="21"/>
    </row>
    <row r="54" spans="1:13" ht="20.100000000000001" customHeight="1" x14ac:dyDescent="0.25">
      <c r="A54" s="31">
        <f>+Risks!H6</f>
        <v>0</v>
      </c>
      <c r="B54" s="32" t="str">
        <f>Risks!$H$3</f>
        <v>Disposal or recycling</v>
      </c>
      <c r="C54" s="32" t="str">
        <f>+Risks!$A6</f>
        <v>Knowhow</v>
      </c>
      <c r="D54" s="3"/>
      <c r="E54" s="3"/>
      <c r="F54" s="5">
        <f t="shared" si="4"/>
        <v>0</v>
      </c>
      <c r="G54" s="3"/>
      <c r="H54" s="3"/>
      <c r="I54" s="41"/>
      <c r="J54" s="3"/>
      <c r="K54" s="18"/>
      <c r="L54" s="7">
        <f t="shared" si="5"/>
        <v>0</v>
      </c>
      <c r="M54" s="21"/>
    </row>
    <row r="55" spans="1:13" ht="124.5" customHeight="1" x14ac:dyDescent="0.25">
      <c r="A55" s="31" t="str">
        <f>+Risks!H7</f>
        <v>Filters and shipping materials for organisms must meet all standard waste collection criteria. Additionally, if tanks, piping, valves, etc., become outdated, they must also comply with these requirements.</v>
      </c>
      <c r="B55" s="32" t="str">
        <f>Risks!$H$3</f>
        <v>Disposal or recycling</v>
      </c>
      <c r="C55" s="32" t="str">
        <f>+Risks!$A7</f>
        <v>Supplies and materials</v>
      </c>
      <c r="D55" s="3">
        <v>3</v>
      </c>
      <c r="E55" s="3">
        <v>3</v>
      </c>
      <c r="F55" s="5">
        <f t="shared" si="4"/>
        <v>9</v>
      </c>
      <c r="G55" s="3" t="s">
        <v>12</v>
      </c>
      <c r="H55" s="3" t="s">
        <v>29</v>
      </c>
      <c r="I55" s="41" t="s">
        <v>111</v>
      </c>
      <c r="J55" s="3">
        <v>1</v>
      </c>
      <c r="K55" s="18">
        <v>1</v>
      </c>
      <c r="L55" s="7">
        <f t="shared" si="5"/>
        <v>1</v>
      </c>
      <c r="M55" s="21"/>
    </row>
    <row r="56" spans="1:13" ht="20.100000000000001" customHeight="1" x14ac:dyDescent="0.25">
      <c r="A56" s="31">
        <f>+Risks!H8</f>
        <v>0</v>
      </c>
      <c r="B56" s="32" t="str">
        <f>Risks!$H$3</f>
        <v>Disposal or recycling</v>
      </c>
      <c r="C56" s="32" t="str">
        <f>+Risks!$A8</f>
        <v>Equipment and facilities</v>
      </c>
      <c r="D56" s="3"/>
      <c r="E56" s="3"/>
      <c r="F56" s="5">
        <f t="shared" si="4"/>
        <v>0</v>
      </c>
      <c r="G56" s="3"/>
      <c r="H56" s="3"/>
      <c r="I56" s="41"/>
      <c r="J56" s="3"/>
      <c r="K56" s="18"/>
      <c r="L56" s="7">
        <f t="shared" si="5"/>
        <v>0</v>
      </c>
      <c r="M56" s="21"/>
    </row>
    <row r="57" spans="1:13" ht="33.950000000000003" customHeight="1" x14ac:dyDescent="0.25">
      <c r="A57" s="31">
        <f>+Risks!H9</f>
        <v>0</v>
      </c>
      <c r="B57" s="32" t="str">
        <f>Risks!$H$3</f>
        <v>Disposal or recycling</v>
      </c>
      <c r="C57" s="32" t="str">
        <f>+Risks!$A9</f>
        <v>Technology and intellectual property</v>
      </c>
      <c r="D57" s="3"/>
      <c r="E57" s="3"/>
      <c r="F57" s="5">
        <f t="shared" si="4"/>
        <v>0</v>
      </c>
      <c r="G57" s="3"/>
      <c r="H57" s="3"/>
      <c r="I57" s="41"/>
      <c r="J57" s="3"/>
      <c r="K57" s="18"/>
      <c r="L57" s="7">
        <f t="shared" si="5"/>
        <v>0</v>
      </c>
      <c r="M57" s="21"/>
    </row>
    <row r="58" spans="1:13" ht="20.100000000000001" customHeight="1" x14ac:dyDescent="0.25">
      <c r="A58" s="31">
        <f>+Risks!H10</f>
        <v>0</v>
      </c>
      <c r="B58" s="32" t="str">
        <f>Risks!$H$3</f>
        <v>Disposal or recycling</v>
      </c>
      <c r="C58" s="32" t="str">
        <f>+Risks!$A10</f>
        <v>Working capital</v>
      </c>
      <c r="D58" s="3"/>
      <c r="E58" s="3"/>
      <c r="F58" s="5">
        <f t="shared" si="4"/>
        <v>0</v>
      </c>
      <c r="G58" s="3"/>
      <c r="H58" s="3"/>
      <c r="I58" s="41"/>
      <c r="J58" s="3"/>
      <c r="K58" s="18"/>
      <c r="L58" s="7">
        <f t="shared" si="5"/>
        <v>0</v>
      </c>
      <c r="M58" s="21"/>
    </row>
    <row r="59" spans="1:13" ht="20.100000000000001" customHeight="1" thickBot="1" x14ac:dyDescent="0.3">
      <c r="A59" s="33">
        <f>+Risks!H11</f>
        <v>0</v>
      </c>
      <c r="B59" s="34" t="str">
        <f>Risks!$H$3</f>
        <v>Disposal or recycling</v>
      </c>
      <c r="C59" s="34" t="str">
        <f>+Risks!$A11</f>
        <v>Other factors</v>
      </c>
      <c r="D59" s="4"/>
      <c r="E59" s="4"/>
      <c r="F59" s="6">
        <f t="shared" si="4"/>
        <v>0</v>
      </c>
      <c r="G59" s="4"/>
      <c r="H59" s="4"/>
      <c r="I59" s="42"/>
      <c r="J59" s="4"/>
      <c r="K59" s="27"/>
      <c r="L59" s="8">
        <f t="shared" si="5"/>
        <v>0</v>
      </c>
      <c r="M59" s="21"/>
    </row>
    <row r="60" spans="1:13" ht="20.100000000000001" customHeight="1" x14ac:dyDescent="0.25">
      <c r="A60" s="23" t="s">
        <v>0</v>
      </c>
      <c r="B60" s="23"/>
      <c r="C60" s="23"/>
      <c r="D60" s="24"/>
      <c r="E60" s="24"/>
      <c r="F60" s="25"/>
      <c r="G60" s="25"/>
      <c r="H60" s="25"/>
      <c r="I60" s="25"/>
      <c r="J60" s="26"/>
      <c r="K60" s="22"/>
      <c r="L60" s="22"/>
    </row>
    <row r="61" spans="1:13" ht="15.75" thickBot="1" x14ac:dyDescent="0.3"/>
    <row r="62" spans="1:13" ht="17.45" customHeight="1" x14ac:dyDescent="0.25">
      <c r="A62" s="35" t="s">
        <v>48</v>
      </c>
      <c r="B62" s="36" t="s">
        <v>9</v>
      </c>
      <c r="G62" s="12"/>
      <c r="H62" s="35" t="s">
        <v>59</v>
      </c>
      <c r="I62" s="36" t="s">
        <v>9</v>
      </c>
    </row>
    <row r="63" spans="1:13" x14ac:dyDescent="0.25">
      <c r="A63" s="37" t="s">
        <v>49</v>
      </c>
      <c r="B63" s="38" t="s">
        <v>18</v>
      </c>
      <c r="H63" s="37" t="s">
        <v>21</v>
      </c>
      <c r="I63" s="38" t="s">
        <v>15</v>
      </c>
    </row>
    <row r="64" spans="1:13" x14ac:dyDescent="0.25">
      <c r="A64" s="37" t="s">
        <v>50</v>
      </c>
      <c r="B64" s="38" t="s">
        <v>19</v>
      </c>
      <c r="H64" s="37" t="s">
        <v>22</v>
      </c>
      <c r="I64" s="38" t="s">
        <v>27</v>
      </c>
    </row>
    <row r="65" spans="1:9" x14ac:dyDescent="0.25">
      <c r="A65" s="37" t="s">
        <v>51</v>
      </c>
      <c r="B65" s="38" t="s">
        <v>10</v>
      </c>
      <c r="H65" s="37" t="s">
        <v>23</v>
      </c>
      <c r="I65" s="38" t="s">
        <v>28</v>
      </c>
    </row>
    <row r="66" spans="1:9" x14ac:dyDescent="0.25">
      <c r="A66" s="37" t="s">
        <v>75</v>
      </c>
      <c r="B66" s="38" t="s">
        <v>20</v>
      </c>
      <c r="H66" s="37" t="s">
        <v>24</v>
      </c>
      <c r="I66" s="38" t="s">
        <v>29</v>
      </c>
    </row>
    <row r="67" spans="1:9" x14ac:dyDescent="0.25">
      <c r="A67" s="37" t="s">
        <v>52</v>
      </c>
      <c r="B67" s="38" t="s">
        <v>11</v>
      </c>
      <c r="H67" s="37" t="s">
        <v>25</v>
      </c>
      <c r="I67" s="38" t="s">
        <v>30</v>
      </c>
    </row>
    <row r="68" spans="1:9" x14ac:dyDescent="0.25">
      <c r="A68" s="37" t="s">
        <v>53</v>
      </c>
      <c r="B68" s="38" t="s">
        <v>14</v>
      </c>
      <c r="H68" s="37" t="s">
        <v>26</v>
      </c>
      <c r="I68" s="38" t="s">
        <v>31</v>
      </c>
    </row>
    <row r="69" spans="1:9" ht="15.75" thickBot="1" x14ac:dyDescent="0.3">
      <c r="A69" s="37" t="s">
        <v>54</v>
      </c>
      <c r="B69" s="38" t="s">
        <v>15</v>
      </c>
      <c r="H69" s="39" t="s">
        <v>60</v>
      </c>
      <c r="I69" s="40" t="s">
        <v>32</v>
      </c>
    </row>
    <row r="70" spans="1:9" x14ac:dyDescent="0.25">
      <c r="A70" s="37" t="s">
        <v>55</v>
      </c>
      <c r="B70" s="38" t="s">
        <v>12</v>
      </c>
      <c r="H70" s="12"/>
      <c r="I70" s="12"/>
    </row>
    <row r="71" spans="1:9" x14ac:dyDescent="0.25">
      <c r="A71" s="37" t="s">
        <v>56</v>
      </c>
      <c r="B71" s="38" t="s">
        <v>13</v>
      </c>
      <c r="H71" s="12"/>
      <c r="I71" s="12"/>
    </row>
    <row r="72" spans="1:9" x14ac:dyDescent="0.25">
      <c r="A72" s="37" t="s">
        <v>57</v>
      </c>
      <c r="B72" s="38" t="s">
        <v>17</v>
      </c>
      <c r="H72" s="12"/>
      <c r="I72" s="12"/>
    </row>
    <row r="73" spans="1:9" ht="15.75" thickBot="1" x14ac:dyDescent="0.3">
      <c r="A73" s="39" t="s">
        <v>58</v>
      </c>
      <c r="B73" s="40" t="s">
        <v>16</v>
      </c>
      <c r="H73" s="12"/>
      <c r="I73" s="12"/>
    </row>
  </sheetData>
  <mergeCells count="13">
    <mergeCell ref="A1:L1"/>
    <mergeCell ref="B2:B3"/>
    <mergeCell ref="A2:A3"/>
    <mergeCell ref="D2:D3"/>
    <mergeCell ref="F2:F3"/>
    <mergeCell ref="E2:E3"/>
    <mergeCell ref="L2:L3"/>
    <mergeCell ref="K2:K3"/>
    <mergeCell ref="G2:G3"/>
    <mergeCell ref="H2:H3"/>
    <mergeCell ref="C2:C3"/>
    <mergeCell ref="I2:I3"/>
    <mergeCell ref="J2:J3"/>
  </mergeCells>
  <pageMargins left="0.7" right="0.7" top="0.75" bottom="0.75" header="0.3" footer="0.3"/>
  <pageSetup orientation="portrait" r:id="rId1"/>
  <headerFooter>
    <oddFooter>&amp;C&amp;1#&amp;"Calibri"&amp;10&amp;K000000WIPO FOR OFFICIAL USE ONLY</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3"/>
  <sheetViews>
    <sheetView zoomScale="75" zoomScaleNormal="75" workbookViewId="0">
      <pane ySplit="2" topLeftCell="A3" activePane="bottomLeft" state="frozen"/>
      <selection pane="bottomLeft" sqref="A1:D1"/>
    </sheetView>
  </sheetViews>
  <sheetFormatPr defaultColWidth="8.85546875" defaultRowHeight="15" x14ac:dyDescent="0.25"/>
  <cols>
    <col min="1" max="1" width="52.5703125" style="11" customWidth="1"/>
    <col min="2" max="2" width="17" style="11" customWidth="1"/>
    <col min="3" max="4" width="35.42578125" style="10" customWidth="1"/>
    <col min="5" max="16384" width="8.85546875" style="10"/>
  </cols>
  <sheetData>
    <row r="1" spans="1:4" s="9" customFormat="1" ht="60" customHeight="1" thickBot="1" x14ac:dyDescent="0.3">
      <c r="A1" s="61" t="s">
        <v>61</v>
      </c>
      <c r="B1" s="62"/>
      <c r="C1" s="62"/>
      <c r="D1" s="63"/>
    </row>
    <row r="2" spans="1:4" ht="44.45" customHeight="1" x14ac:dyDescent="0.2">
      <c r="A2" s="43" t="s">
        <v>62</v>
      </c>
      <c r="B2" s="44" t="s">
        <v>9</v>
      </c>
      <c r="C2" s="45" t="s">
        <v>63</v>
      </c>
      <c r="D2" s="46" t="s">
        <v>64</v>
      </c>
    </row>
    <row r="3" spans="1:4" ht="39.950000000000003" customHeight="1" x14ac:dyDescent="0.2">
      <c r="A3" s="47" t="s">
        <v>49</v>
      </c>
      <c r="B3" s="50" t="s">
        <v>18</v>
      </c>
      <c r="C3" s="49">
        <f>SUMIF('Significance of risks'!$G$4:$G$59,"NOI",'Significance of risks'!$F$4:$F$59)</f>
        <v>0</v>
      </c>
      <c r="D3" s="49">
        <f>SUMIF('Significance of risks'!$G$4:$G$59,"NOI",'Significance of risks'!$L$4:$L$59)</f>
        <v>0</v>
      </c>
    </row>
    <row r="4" spans="1:4" ht="39.950000000000003" customHeight="1" x14ac:dyDescent="0.2">
      <c r="A4" s="47" t="s">
        <v>50</v>
      </c>
      <c r="B4" s="50" t="s">
        <v>19</v>
      </c>
      <c r="C4" s="49">
        <f>SUMIF('Significance of risks'!$G$4:$G$59,"CDG",'Significance of risks'!$F$4:$F$59)</f>
        <v>0</v>
      </c>
      <c r="D4" s="49">
        <f>SUMIF('Significance of risks'!$G$4:$G$59,"CDG",'Significance of risks'!$L$4:$L$59)</f>
        <v>0</v>
      </c>
    </row>
    <row r="5" spans="1:4" ht="39.950000000000003" customHeight="1" x14ac:dyDescent="0.2">
      <c r="A5" s="47" t="s">
        <v>51</v>
      </c>
      <c r="B5" s="50" t="s">
        <v>10</v>
      </c>
      <c r="C5" s="49">
        <f>SUMIF('Significance of risks'!$G$4:$G$59,"PSD",'Significance of risks'!$F$4:$F$59)</f>
        <v>37</v>
      </c>
      <c r="D5" s="49">
        <f>SUMIF('Significance of risks'!$G$4:$G$59,"PSD",'Significance of risks'!$L$4:$L$59)</f>
        <v>5</v>
      </c>
    </row>
    <row r="6" spans="1:4" ht="39.950000000000003" customHeight="1" x14ac:dyDescent="0.2">
      <c r="A6" s="47" t="s">
        <v>75</v>
      </c>
      <c r="B6" s="50" t="s">
        <v>20</v>
      </c>
      <c r="C6" s="49">
        <f>SUMIF('Significance of risks'!$G$4:$G$59,"RPD",'Significance of risks'!$F$4:$F$59)</f>
        <v>12</v>
      </c>
      <c r="D6" s="49">
        <f>SUMIF('Significance of risks'!$G$4:$G$59,"RPD",'Significance of risks'!$L4:$L$59)</f>
        <v>7</v>
      </c>
    </row>
    <row r="7" spans="1:4" ht="39.950000000000003" customHeight="1" x14ac:dyDescent="0.2">
      <c r="A7" s="47" t="s">
        <v>52</v>
      </c>
      <c r="B7" s="50" t="s">
        <v>11</v>
      </c>
      <c r="C7" s="49">
        <f>SUMIF('Significance of risks'!$G$4:$G$59,"FPD",'Significance of risks'!$F$4:$F$59)</f>
        <v>9</v>
      </c>
      <c r="D7" s="49">
        <f>SUMIF('Significance of risks'!$G$4:$G$59,"FPD",'Significance of risks'!$L$4:$L$59)</f>
        <v>3</v>
      </c>
    </row>
    <row r="8" spans="1:4" ht="39.950000000000003" customHeight="1" x14ac:dyDescent="0.2">
      <c r="A8" s="47" t="s">
        <v>53</v>
      </c>
      <c r="B8" s="50" t="s">
        <v>14</v>
      </c>
      <c r="C8" s="49">
        <f>SUMIF('Significance of risks'!$G$4:$G$59,"PPL",'Significance of risks'!$F$4:$F$59)</f>
        <v>19</v>
      </c>
      <c r="D8" s="49">
        <f>SUMIF('Significance of risks'!$G$4:$G$59,"PPL",'Significance of risks'!$L$4:$L$59)</f>
        <v>4</v>
      </c>
    </row>
    <row r="9" spans="1:4" ht="39.950000000000003" customHeight="1" x14ac:dyDescent="0.2">
      <c r="A9" s="47" t="s">
        <v>54</v>
      </c>
      <c r="B9" s="50" t="s">
        <v>15</v>
      </c>
      <c r="C9" s="49">
        <f>SUMIF('Significance of risks'!$G$4:$G$59,"ICS",'Significance of risks'!$F$4:$F$59)</f>
        <v>24</v>
      </c>
      <c r="D9" s="49">
        <f>SUMIF('Significance of risks'!$G$4:$G$59,"ICS",'Significance of risks'!$L$4:$L$59)</f>
        <v>9</v>
      </c>
    </row>
    <row r="10" spans="1:4" ht="39.950000000000003" customHeight="1" x14ac:dyDescent="0.2">
      <c r="A10" s="47" t="s">
        <v>55</v>
      </c>
      <c r="B10" s="50" t="s">
        <v>12</v>
      </c>
      <c r="C10" s="49">
        <f>SUMIF('Significance of risks'!$G$4:$G$59,"ESB",'Significance of risks'!$F$4:$F$59)</f>
        <v>24</v>
      </c>
      <c r="D10" s="49">
        <f>SUMIF('Significance of risks'!$G$4:$G$59,"ESB",'Significance of risks'!$L$4:$L$59)</f>
        <v>6</v>
      </c>
    </row>
    <row r="11" spans="1:4" ht="39.950000000000003" customHeight="1" x14ac:dyDescent="0.2">
      <c r="A11" s="47" t="s">
        <v>56</v>
      </c>
      <c r="B11" s="50" t="s">
        <v>13</v>
      </c>
      <c r="C11" s="49">
        <f>SUMIF('Significance of risks'!$G$4:$G$59,"NPP",'Significance of risks'!$F$4:$F$59)</f>
        <v>0</v>
      </c>
      <c r="D11" s="49">
        <f>SUMIF('Significance of risks'!$G$4:$G$59,"NPP",'Significance of risks'!$L$4:$L$59)</f>
        <v>0</v>
      </c>
    </row>
    <row r="12" spans="1:4" ht="39.950000000000003" customHeight="1" x14ac:dyDescent="0.2">
      <c r="A12" s="47" t="s">
        <v>57</v>
      </c>
      <c r="B12" s="50" t="s">
        <v>17</v>
      </c>
      <c r="C12" s="49">
        <f>SUMIF('Significance of risks'!$G$4:$G$59,"OPS",'Significance of risks'!$F$4:$F$59)</f>
        <v>0</v>
      </c>
      <c r="D12" s="49">
        <f>SUMIF('Significance of risks'!$G$4:$G$59,"OPS",'Significance of risks'!$L$4:$L$59)</f>
        <v>0</v>
      </c>
    </row>
    <row r="13" spans="1:4" ht="39.950000000000003" customHeight="1" thickBot="1" x14ac:dyDescent="0.25">
      <c r="A13" s="48" t="s">
        <v>58</v>
      </c>
      <c r="B13" s="50" t="s">
        <v>16</v>
      </c>
      <c r="C13" s="49">
        <f>SUMIF('Significance of risks'!$G$4:$G$59,"OPS",'Significance of risks'!$F$4:$F$59)</f>
        <v>0</v>
      </c>
      <c r="D13" s="49">
        <f>SUMIF('Significance of risks'!$G$4:$G$59,"OPS",'Significance of risks'!$L$4:$L$59)</f>
        <v>0</v>
      </c>
    </row>
  </sheetData>
  <mergeCells count="1">
    <mergeCell ref="A1:D1"/>
  </mergeCells>
  <pageMargins left="0.7" right="0.7" top="0.75" bottom="0.75" header="0.3" footer="0.3"/>
  <pageSetup orientation="portrait" r:id="rId1"/>
  <headerFooter>
    <oddFooter>&amp;C&amp;1#&amp;"Calibri"&amp;10&amp;K000000WIPO FOR OFFICIAL USE ONLY</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9"/>
  <sheetViews>
    <sheetView zoomScale="75" zoomScaleNormal="75" workbookViewId="0">
      <selection activeCell="D2" sqref="D2"/>
    </sheetView>
  </sheetViews>
  <sheetFormatPr defaultColWidth="8.85546875" defaultRowHeight="14.25" x14ac:dyDescent="0.2"/>
  <cols>
    <col min="1" max="1" width="58.7109375" style="10" customWidth="1"/>
    <col min="2" max="2" width="19.28515625" style="10" customWidth="1"/>
    <col min="3" max="3" width="29.85546875" style="10" customWidth="1"/>
    <col min="4" max="4" width="27.140625" style="10" customWidth="1"/>
    <col min="5" max="16384" width="8.85546875" style="10"/>
  </cols>
  <sheetData>
    <row r="1" spans="1:4" ht="45" customHeight="1" thickBot="1" x14ac:dyDescent="0.25">
      <c r="A1" s="61" t="s">
        <v>68</v>
      </c>
      <c r="B1" s="62"/>
      <c r="C1" s="62"/>
      <c r="D1" s="63"/>
    </row>
    <row r="2" spans="1:4" ht="44.45" customHeight="1" x14ac:dyDescent="0.2">
      <c r="A2" s="43" t="s">
        <v>69</v>
      </c>
      <c r="B2" s="44" t="s">
        <v>9</v>
      </c>
      <c r="C2" s="44" t="s">
        <v>63</v>
      </c>
      <c r="D2" s="51" t="s">
        <v>64</v>
      </c>
    </row>
    <row r="3" spans="1:4" ht="18" x14ac:dyDescent="0.2">
      <c r="A3" s="52" t="s">
        <v>21</v>
      </c>
      <c r="B3" s="54" t="s">
        <v>15</v>
      </c>
      <c r="C3" s="49">
        <f>SUMIF('Significance of risks'!$H$4:$H$59,"ICS",'Significance of risks'!$F$4:$F$59)</f>
        <v>0</v>
      </c>
      <c r="D3" s="49">
        <f>SUMIF('Significance of risks'!$H$4:$H$59,"ICS",'Significance of risks'!$L$4:$L$59)</f>
        <v>0</v>
      </c>
    </row>
    <row r="4" spans="1:4" ht="18" x14ac:dyDescent="0.2">
      <c r="A4" s="52" t="s">
        <v>22</v>
      </c>
      <c r="B4" s="54" t="s">
        <v>27</v>
      </c>
      <c r="C4" s="49">
        <f>SUMIF('Significance of risks'!$H$4:$H$59,"S",'Significance of risks'!$F$4:$F$59)</f>
        <v>0</v>
      </c>
      <c r="D4" s="49">
        <f>SUMIF('Significance of risks'!$H$4:$H$59,"S",'Significance of risks'!$L$4:$L$59)</f>
        <v>0</v>
      </c>
    </row>
    <row r="5" spans="1:4" ht="18" x14ac:dyDescent="0.2">
      <c r="A5" s="52" t="s">
        <v>23</v>
      </c>
      <c r="B5" s="54" t="s">
        <v>28</v>
      </c>
      <c r="C5" s="49">
        <f>SUMIF('Significance of risks'!$H$4:$H$59,"D",'Significance of risks'!$F$4:$F$59)</f>
        <v>43</v>
      </c>
      <c r="D5" s="49">
        <f>SUMIF('Significance of risks'!$H$4:$H$59,"R&amp;D",'Significance of risks'!$L$4:$L$59)</f>
        <v>10</v>
      </c>
    </row>
    <row r="6" spans="1:4" ht="18" x14ac:dyDescent="0.2">
      <c r="A6" s="52" t="s">
        <v>24</v>
      </c>
      <c r="B6" s="54" t="s">
        <v>29</v>
      </c>
      <c r="C6" s="49">
        <f>SUMIF('Significance of risks'!$H$4:$H$59,"R&amp;D",'Significance of risks'!$F$4:$F$59)</f>
        <v>39</v>
      </c>
      <c r="D6" s="49">
        <f>SUMIF('Significance of risks'!$H$4:$H$59,"R&amp;D",'Significance of risks'!$L4:$L$59)</f>
        <v>10</v>
      </c>
    </row>
    <row r="7" spans="1:4" ht="18" x14ac:dyDescent="0.2">
      <c r="A7" s="52" t="s">
        <v>25</v>
      </c>
      <c r="B7" s="54" t="s">
        <v>30</v>
      </c>
      <c r="C7" s="49">
        <f>SUMIF('Significance of risks'!$H$4:$H$59,"T",'Significance of risks'!$F$4:$F$59)</f>
        <v>6</v>
      </c>
      <c r="D7" s="56">
        <f>SUMIF('Significance of risks'!$H$4:$H$59,"T",'Significance of risks'!$L$4:$L$59)</f>
        <v>1</v>
      </c>
    </row>
    <row r="8" spans="1:4" ht="18" x14ac:dyDescent="0.2">
      <c r="A8" s="52" t="s">
        <v>26</v>
      </c>
      <c r="B8" s="54" t="s">
        <v>31</v>
      </c>
      <c r="C8" s="49">
        <f>SUMIF('Significance of risks'!$H$4:$H$59,"L",'Significance of risks'!$F$4:$F$59)</f>
        <v>4</v>
      </c>
      <c r="D8" s="49">
        <f>SUMIF('Significance of risks'!$H$4:$H$59,"L",'Significance of risks'!$L$4:$L$59)</f>
        <v>2</v>
      </c>
    </row>
    <row r="9" spans="1:4" ht="18.75" thickBot="1" x14ac:dyDescent="0.25">
      <c r="A9" s="53" t="s">
        <v>60</v>
      </c>
      <c r="B9" s="55" t="s">
        <v>32</v>
      </c>
      <c r="C9" s="49">
        <f>SUMIF('Significance of risks'!$H$4:$H$59,"PL",'Significance of risks'!$F$4:$F$59)</f>
        <v>0</v>
      </c>
      <c r="D9" s="49">
        <f>SUMIF('Significance of risks'!$H$4:$H$59,"PL",'Significance of risks'!$L$4:$L$59)</f>
        <v>0</v>
      </c>
    </row>
  </sheetData>
  <mergeCells count="1">
    <mergeCell ref="A1:D1"/>
  </mergeCells>
  <pageMargins left="0.7" right="0.7" top="0.75" bottom="0.75" header="0.3" footer="0.3"/>
  <pageSetup orientation="portrait" r:id="rId1"/>
  <headerFooter>
    <oddFooter>&amp;C&amp;1#&amp;"Calibri"&amp;10&amp;K000000WIPO FOR OFFICIAL USE ONLY</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workbookViewId="0">
      <selection activeCell="M21" sqref="M21"/>
    </sheetView>
  </sheetViews>
  <sheetFormatPr defaultRowHeight="15" x14ac:dyDescent="0.25"/>
  <sheetData/>
  <pageMargins left="0.7" right="0.7" top="0.75" bottom="0.75" header="0.3" footer="0.3"/>
  <pageSetup orientation="portrait" r:id="rId1"/>
  <headerFooter>
    <oddFooter>&amp;C&amp;1#&amp;"Calibri"&amp;10&amp;K000000WIPO FOR OFFICIAL USE ONLY</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Risks</vt:lpstr>
      <vt:lpstr>Significance of risks</vt:lpstr>
      <vt:lpstr>Significance for life cycle</vt:lpstr>
      <vt:lpstr>Where risks are addressed</vt:lpstr>
      <vt:lpstr>Notes and references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Phyllis Leah Speser</dc:creator>
  <cp:keywords>FOR OFFICIAL USE ONLY</cp:keywords>
  <cp:lastModifiedBy>Nathalie</cp:lastModifiedBy>
  <dcterms:created xsi:type="dcterms:W3CDTF">2019-10-29T03:55:51Z</dcterms:created>
  <dcterms:modified xsi:type="dcterms:W3CDTF">2024-11-05T16:01:40Z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8beb2d49-15e1-4ead-b63d-4aa2ea75018b</vt:lpwstr>
  </property>
  <property fmtid="{D5CDD505-2E9C-101B-9397-08002B2CF9AE}" pid="3" name="TCSClassification">
    <vt:lpwstr>FOR OFFICIAL USE ONLY</vt:lpwstr>
  </property>
  <property fmtid="{D5CDD505-2E9C-101B-9397-08002B2CF9AE}" pid="4" name="Classification">
    <vt:lpwstr>For Official Use Only</vt:lpwstr>
  </property>
  <property fmtid="{D5CDD505-2E9C-101B-9397-08002B2CF9AE}" pid="5" name="VisualMarkings">
    <vt:lpwstr>Footer</vt:lpwstr>
  </property>
  <property fmtid="{D5CDD505-2E9C-101B-9397-08002B2CF9AE}" pid="6" name="Alignment">
    <vt:lpwstr>Centre</vt:lpwstr>
  </property>
  <property fmtid="{D5CDD505-2E9C-101B-9397-08002B2CF9AE}" pid="7" name="Language">
    <vt:lpwstr>English</vt:lpwstr>
  </property>
  <property fmtid="{D5CDD505-2E9C-101B-9397-08002B2CF9AE}" pid="8" name="MSIP_Label_bfc084f7-b690-4c43-8ee6-d475b6d3461d_Enabled">
    <vt:lpwstr>true</vt:lpwstr>
  </property>
  <property fmtid="{D5CDD505-2E9C-101B-9397-08002B2CF9AE}" pid="9" name="MSIP_Label_bfc084f7-b690-4c43-8ee6-d475b6d3461d_SetDate">
    <vt:lpwstr>2023-12-22T16:54:04Z</vt:lpwstr>
  </property>
  <property fmtid="{D5CDD505-2E9C-101B-9397-08002B2CF9AE}" pid="10" name="MSIP_Label_bfc084f7-b690-4c43-8ee6-d475b6d3461d_Method">
    <vt:lpwstr>Standard</vt:lpwstr>
  </property>
  <property fmtid="{D5CDD505-2E9C-101B-9397-08002B2CF9AE}" pid="11" name="MSIP_Label_bfc084f7-b690-4c43-8ee6-d475b6d3461d_Name">
    <vt:lpwstr>FOR OFFICIAL USE ONLY</vt:lpwstr>
  </property>
  <property fmtid="{D5CDD505-2E9C-101B-9397-08002B2CF9AE}" pid="12" name="MSIP_Label_bfc084f7-b690-4c43-8ee6-d475b6d3461d_SiteId">
    <vt:lpwstr>faa31b06-8ccc-48c9-867f-f7510dd11c02</vt:lpwstr>
  </property>
  <property fmtid="{D5CDD505-2E9C-101B-9397-08002B2CF9AE}" pid="13" name="MSIP_Label_bfc084f7-b690-4c43-8ee6-d475b6d3461d_ActionId">
    <vt:lpwstr>e2d37a2c-3689-426a-babd-a51d859f3c6d</vt:lpwstr>
  </property>
  <property fmtid="{D5CDD505-2E9C-101B-9397-08002B2CF9AE}" pid="14" name="MSIP_Label_bfc084f7-b690-4c43-8ee6-d475b6d3461d_ContentBits">
    <vt:lpwstr>2</vt:lpwstr>
  </property>
</Properties>
</file>